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canally\Dropbox\Mary Lea\FSAV4e\guided_examples\_excel files from videos\"/>
    </mc:Choice>
  </mc:AlternateContent>
  <bookViews>
    <workbookView xWindow="480" yWindow="72" windowWidth="18192" windowHeight="11820" activeTab="2"/>
  </bookViews>
  <sheets>
    <sheet name="FS" sheetId="2" r:id="rId1"/>
    <sheet name="Ratios" sheetId="4" r:id="rId2"/>
    <sheet name="Z score" sheetId="6" r:id="rId3"/>
  </sheets>
  <definedNames>
    <definedName name="balancesheet" localSheetId="0">FS!$A$1</definedName>
  </definedNames>
  <calcPr calcId="152511"/>
</workbook>
</file>

<file path=xl/calcChain.xml><?xml version="1.0" encoding="utf-8"?>
<calcChain xmlns="http://schemas.openxmlformats.org/spreadsheetml/2006/main">
  <c r="G28" i="6" l="1"/>
  <c r="G26" i="6"/>
  <c r="E26" i="6"/>
  <c r="E25" i="6"/>
  <c r="E24" i="6"/>
  <c r="G21" i="6"/>
  <c r="E21" i="6"/>
  <c r="E20" i="6"/>
  <c r="E19" i="6"/>
  <c r="G16" i="6"/>
  <c r="E16" i="6"/>
  <c r="E15" i="6"/>
  <c r="E14" i="6"/>
  <c r="B14" i="6"/>
  <c r="B13" i="6"/>
  <c r="B12" i="6"/>
  <c r="G11" i="6"/>
  <c r="E11" i="6"/>
  <c r="E10" i="6"/>
  <c r="E9" i="6"/>
  <c r="G6" i="6"/>
  <c r="E6" i="6"/>
  <c r="E5" i="6"/>
  <c r="E4" i="6"/>
  <c r="B9" i="6" l="1"/>
  <c r="B7" i="6"/>
  <c r="B5" i="6"/>
  <c r="B6" i="6"/>
  <c r="B4" i="6"/>
  <c r="B3" i="6"/>
  <c r="G27" i="4"/>
  <c r="G26" i="4"/>
  <c r="G25" i="4"/>
  <c r="G24" i="4"/>
  <c r="G23" i="4"/>
  <c r="G19" i="4"/>
  <c r="G18" i="4"/>
  <c r="G17" i="4"/>
  <c r="G13" i="4"/>
  <c r="G12" i="4"/>
  <c r="G11" i="4"/>
  <c r="G10" i="4"/>
  <c r="G9" i="4"/>
  <c r="G6" i="4"/>
  <c r="G5" i="4"/>
  <c r="G4" i="4"/>
  <c r="B37" i="4"/>
  <c r="B36" i="4"/>
  <c r="B35" i="4"/>
  <c r="B34" i="4"/>
  <c r="B33" i="4"/>
  <c r="B30" i="4"/>
  <c r="B29" i="4"/>
  <c r="B28" i="4"/>
  <c r="B25" i="4"/>
  <c r="B24" i="4"/>
  <c r="B23" i="4"/>
  <c r="B22" i="4"/>
  <c r="B21" i="4"/>
  <c r="B18" i="4"/>
  <c r="B17" i="4"/>
  <c r="B16" i="4"/>
  <c r="B15" i="4"/>
  <c r="B11" i="4"/>
  <c r="B10" i="4"/>
  <c r="B9" i="4"/>
  <c r="B5" i="4"/>
  <c r="B6" i="4" s="1"/>
  <c r="B4" i="4"/>
  <c r="F54" i="2"/>
  <c r="F53" i="2"/>
  <c r="F51" i="2"/>
  <c r="F50" i="2"/>
  <c r="F49" i="2"/>
  <c r="G23" i="2"/>
  <c r="F23" i="2"/>
  <c r="F24" i="2"/>
  <c r="F21" i="2"/>
  <c r="G20" i="2"/>
  <c r="F20" i="2"/>
  <c r="G19" i="2"/>
  <c r="G18" i="2"/>
  <c r="F19" i="2"/>
  <c r="F18" i="2"/>
  <c r="I28" i="6" l="1"/>
  <c r="C12" i="2" l="1"/>
  <c r="C16" i="2" s="1"/>
  <c r="B12" i="2"/>
  <c r="B16" i="2" s="1"/>
</calcChain>
</file>

<file path=xl/sharedStrings.xml><?xml version="1.0" encoding="utf-8"?>
<sst xmlns="http://schemas.openxmlformats.org/spreadsheetml/2006/main" count="176" uniqueCount="123">
  <si>
    <t>Lowe's Companies, Inc.</t>
  </si>
  <si>
    <t>Consolidated Statements of Earnings</t>
  </si>
  <si>
    <t>Net sales</t>
  </si>
  <si>
    <t>Cost of sales</t>
  </si>
  <si>
    <t>Gross margin</t>
  </si>
  <si>
    <t>Selling, general and administrative</t>
  </si>
  <si>
    <t>Depreciation</t>
  </si>
  <si>
    <t>Total expenses</t>
  </si>
  <si>
    <t>Income tax provision</t>
  </si>
  <si>
    <t>Net earnings</t>
  </si>
  <si>
    <t xml:space="preserve">Interest </t>
  </si>
  <si>
    <t>Consolidated Balance Sheets</t>
  </si>
  <si>
    <t>Assets</t>
  </si>
  <si>
    <t>Cash and cash equivalents</t>
  </si>
  <si>
    <t>Short-term investments</t>
  </si>
  <si>
    <t>Merchandise inventory - net</t>
  </si>
  <si>
    <t>Deferred income taxes - net</t>
  </si>
  <si>
    <t>Other current assets</t>
  </si>
  <si>
    <t>Total current assets</t>
  </si>
  <si>
    <t>Property, less accumulated depreciation</t>
  </si>
  <si>
    <t>Long-term investments</t>
  </si>
  <si>
    <t>Other assets</t>
  </si>
  <si>
    <t>Total assets</t>
  </si>
  <si>
    <t>Liabilities and Shareholders' Equity</t>
  </si>
  <si>
    <t>Current maturities of long-term debt</t>
  </si>
  <si>
    <t>Accounts payable</t>
  </si>
  <si>
    <t>Accrued compensation and employee benefits</t>
  </si>
  <si>
    <t>Deferred revenue</t>
  </si>
  <si>
    <t>Other current liabilities</t>
  </si>
  <si>
    <t>Total current liabilities</t>
  </si>
  <si>
    <t>Long-term debt, excluding current maturities</t>
  </si>
  <si>
    <t>Deferred revenue - extended protection plans</t>
  </si>
  <si>
    <t>Other liabilities</t>
  </si>
  <si>
    <t>Total liabilities</t>
  </si>
  <si>
    <t>Capital in excess of par value</t>
  </si>
  <si>
    <t>Retained earnings</t>
  </si>
  <si>
    <t>Accumulated other comprehensive income</t>
  </si>
  <si>
    <t>Total shareholders' equity</t>
  </si>
  <si>
    <t>Total liabilities and shareholders' equity</t>
  </si>
  <si>
    <t>(In millions)</t>
  </si>
  <si>
    <t>RNOA</t>
  </si>
  <si>
    <t>NOPAT</t>
  </si>
  <si>
    <t>Average NOA</t>
  </si>
  <si>
    <t>ROE</t>
  </si>
  <si>
    <t>Net income</t>
  </si>
  <si>
    <t>Average Equity</t>
  </si>
  <si>
    <t>Times interest earned</t>
  </si>
  <si>
    <t>EBITDA coverage</t>
  </si>
  <si>
    <t>EBITDA</t>
  </si>
  <si>
    <t>CAPEX</t>
  </si>
  <si>
    <t>Free cash flow</t>
  </si>
  <si>
    <t>Free cash flow to debt</t>
  </si>
  <si>
    <t>Current ratio</t>
  </si>
  <si>
    <t>Current assets</t>
  </si>
  <si>
    <t>Current liabilities</t>
  </si>
  <si>
    <t>Quick ratio</t>
  </si>
  <si>
    <t>Cash</t>
  </si>
  <si>
    <t>Marketable securities</t>
  </si>
  <si>
    <t>Liabilities to Equity ratio</t>
  </si>
  <si>
    <t xml:space="preserve">Liabilities </t>
  </si>
  <si>
    <t>Equity</t>
  </si>
  <si>
    <t>Short term debt</t>
  </si>
  <si>
    <t>Current installments</t>
  </si>
  <si>
    <t>Long term debt</t>
  </si>
  <si>
    <t xml:space="preserve">Total debt  </t>
  </si>
  <si>
    <t>Operating assets</t>
  </si>
  <si>
    <t>NOA</t>
  </si>
  <si>
    <t>average NOA</t>
  </si>
  <si>
    <t>Average equity</t>
  </si>
  <si>
    <t>Tax at 37%</t>
  </si>
  <si>
    <t>Feb. 1, 2013</t>
  </si>
  <si>
    <t>Feb. 3, 2012</t>
  </si>
  <si>
    <t>Shareholders' equity</t>
  </si>
  <si>
    <t>Operating liabilities</t>
  </si>
  <si>
    <t>For Fiscal Year Ended February 1, 2013</t>
  </si>
  <si>
    <t>Nonoperating expense before tax</t>
  </si>
  <si>
    <t>Net nonoperating expense (NNE)</t>
  </si>
  <si>
    <t>Pretax earnings</t>
  </si>
  <si>
    <t>Common stock</t>
  </si>
  <si>
    <t>Preferred stock</t>
  </si>
  <si>
    <t>Lowe's</t>
  </si>
  <si>
    <t>Home Depot</t>
  </si>
  <si>
    <t>Textbook page</t>
  </si>
  <si>
    <t>4-12</t>
  </si>
  <si>
    <t>Total debt to Equity ratio</t>
  </si>
  <si>
    <t>Operating cash flow to debt</t>
  </si>
  <si>
    <t>Operating cash flow</t>
  </si>
  <si>
    <t>Total debt</t>
  </si>
  <si>
    <t>Accounts receivable</t>
  </si>
  <si>
    <t>Pre-tax earnings</t>
  </si>
  <si>
    <t>Interest expense</t>
  </si>
  <si>
    <t>4-13</t>
  </si>
  <si>
    <t>4-14</t>
  </si>
  <si>
    <t>4-15</t>
  </si>
  <si>
    <t>4-16</t>
  </si>
  <si>
    <t>4-17</t>
  </si>
  <si>
    <t>4-18</t>
  </si>
  <si>
    <t>Stock price</t>
  </si>
  <si>
    <t>Market value of equity</t>
  </si>
  <si>
    <t>Sales</t>
  </si>
  <si>
    <t>EBIT</t>
  </si>
  <si>
    <t>Working capital</t>
  </si>
  <si>
    <t>WC / TA</t>
  </si>
  <si>
    <t>RE / TA</t>
  </si>
  <si>
    <t>EBIT / TA</t>
  </si>
  <si>
    <t>Total assets (TA)</t>
  </si>
  <si>
    <t>Total liabilities (TL)</t>
  </si>
  <si>
    <t>Retained earnings (RE)</t>
  </si>
  <si>
    <t>Sales / TA</t>
  </si>
  <si>
    <t xml:space="preserve">Sales </t>
  </si>
  <si>
    <t>Ratio</t>
  </si>
  <si>
    <t>Weight</t>
  </si>
  <si>
    <t>Score</t>
  </si>
  <si>
    <t>Z-Score</t>
  </si>
  <si>
    <t>PROFITABILITY</t>
  </si>
  <si>
    <t>COVERAGE</t>
  </si>
  <si>
    <t>LIQUIDITY</t>
  </si>
  <si>
    <t>SOLVENCY</t>
  </si>
  <si>
    <t>Return on Net Operating Assets (RNOA)</t>
  </si>
  <si>
    <t>Return on Equity (ROE)</t>
  </si>
  <si>
    <t>Earnings before interest and tax (EBIT)</t>
  </si>
  <si>
    <t>Shares outstanding, in millions</t>
  </si>
  <si>
    <t>MVE /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</si>
</sst>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left"/>
    </xf>
    <xf numFmtId="164" fontId="0" fillId="0" borderId="0" xfId="1" applyNumberFormat="1" applyFont="1"/>
    <xf numFmtId="0" fontId="0" fillId="0" borderId="0" xfId="0" applyFont="1"/>
    <xf numFmtId="0" fontId="2" fillId="0" borderId="0" xfId="0" applyFont="1"/>
    <xf numFmtId="43" fontId="0" fillId="0" borderId="0" xfId="1" applyFont="1" applyBorder="1"/>
    <xf numFmtId="164" fontId="0" fillId="0" borderId="0" xfId="1" quotePrefix="1" applyNumberFormat="1" applyFont="1" applyBorder="1" applyAlignment="1">
      <alignment horizontal="center"/>
    </xf>
    <xf numFmtId="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" xfId="0" applyFont="1" applyBorder="1"/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Border="1"/>
    <xf numFmtId="164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0" xfId="0" applyFont="1" applyFill="1" applyAlignment="1"/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2" fillId="2" borderId="0" xfId="0" applyFont="1" applyFill="1" applyBorder="1" applyAlignment="1">
      <alignment wrapText="1"/>
    </xf>
    <xf numFmtId="0" fontId="5" fillId="2" borderId="0" xfId="0" quotePrefix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wrapText="1"/>
    </xf>
    <xf numFmtId="0" fontId="6" fillId="3" borderId="0" xfId="0" quotePrefix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/>
    </xf>
    <xf numFmtId="164" fontId="6" fillId="3" borderId="0" xfId="1" applyNumberFormat="1" applyFont="1" applyFill="1" applyBorder="1" applyAlignment="1">
      <alignment horizontal="right" vertical="center" indent="2"/>
    </xf>
    <xf numFmtId="164" fontId="6" fillId="3" borderId="1" xfId="1" applyNumberFormat="1" applyFont="1" applyFill="1" applyBorder="1" applyAlignment="1">
      <alignment horizontal="right" vertical="center" indent="2"/>
    </xf>
    <xf numFmtId="164" fontId="6" fillId="3" borderId="2" xfId="1" applyNumberFormat="1" applyFont="1" applyFill="1" applyBorder="1" applyAlignment="1">
      <alignment horizontal="right" vertical="center" indent="2"/>
    </xf>
    <xf numFmtId="0" fontId="2" fillId="2" borderId="3" xfId="0" applyFont="1" applyFill="1" applyBorder="1" applyAlignment="1">
      <alignment wrapText="1"/>
    </xf>
    <xf numFmtId="0" fontId="5" fillId="2" borderId="4" xfId="0" quotePrefix="1" applyFont="1" applyFill="1" applyBorder="1" applyAlignment="1">
      <alignment horizontal="center" vertical="center" wrapText="1"/>
    </xf>
    <xf numFmtId="0" fontId="0" fillId="3" borderId="6" xfId="0" applyFont="1" applyFill="1" applyBorder="1" applyAlignment="1"/>
    <xf numFmtId="3" fontId="0" fillId="3" borderId="0" xfId="0" applyNumberFormat="1" applyFont="1" applyFill="1" applyBorder="1" applyAlignment="1"/>
    <xf numFmtId="3" fontId="0" fillId="3" borderId="1" xfId="0" applyNumberFormat="1" applyFont="1" applyFill="1" applyBorder="1" applyAlignment="1"/>
    <xf numFmtId="164" fontId="6" fillId="3" borderId="0" xfId="1" applyNumberFormat="1" applyFont="1" applyFill="1" applyBorder="1" applyAlignment="1">
      <alignment horizontal="left" vertical="center" wrapText="1"/>
    </xf>
    <xf numFmtId="0" fontId="0" fillId="3" borderId="8" xfId="0" applyFont="1" applyFill="1" applyBorder="1" applyAlignment="1"/>
    <xf numFmtId="0" fontId="0" fillId="3" borderId="9" xfId="0" applyFont="1" applyFill="1" applyBorder="1" applyAlignment="1"/>
    <xf numFmtId="3" fontId="0" fillId="3" borderId="10" xfId="0" applyNumberFormat="1" applyFont="1" applyFill="1" applyBorder="1" applyAlignment="1"/>
    <xf numFmtId="164" fontId="6" fillId="3" borderId="0" xfId="1" applyNumberFormat="1" applyFont="1" applyFill="1" applyBorder="1" applyAlignment="1">
      <alignment horizontal="right" indent="2"/>
    </xf>
    <xf numFmtId="0" fontId="0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/>
    </xf>
    <xf numFmtId="164" fontId="0" fillId="3" borderId="8" xfId="1" applyNumberFormat="1" applyFont="1" applyFill="1" applyBorder="1"/>
    <xf numFmtId="164" fontId="0" fillId="3" borderId="7" xfId="1" applyNumberFormat="1" applyFont="1" applyFill="1" applyBorder="1"/>
    <xf numFmtId="0" fontId="0" fillId="3" borderId="9" xfId="0" applyFont="1" applyFill="1" applyBorder="1" applyAlignment="1">
      <alignment horizontal="left"/>
    </xf>
    <xf numFmtId="164" fontId="0" fillId="3" borderId="12" xfId="1" applyNumberFormat="1" applyFont="1" applyFill="1" applyBorder="1"/>
    <xf numFmtId="0" fontId="2" fillId="3" borderId="0" xfId="0" applyFont="1" applyFill="1" applyBorder="1" applyAlignment="1">
      <alignment horizontal="left" vertical="center" wrapText="1"/>
    </xf>
    <xf numFmtId="6" fontId="6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/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/>
    <xf numFmtId="0" fontId="2" fillId="2" borderId="0" xfId="0" applyFont="1" applyFill="1" applyAlignment="1">
      <alignment horizontal="left"/>
    </xf>
    <xf numFmtId="164" fontId="0" fillId="2" borderId="0" xfId="1" applyNumberFormat="1" applyFont="1" applyFill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4" borderId="0" xfId="0" applyFont="1" applyFill="1" applyBorder="1" applyAlignment="1">
      <alignment wrapText="1"/>
    </xf>
    <xf numFmtId="164" fontId="6" fillId="4" borderId="0" xfId="1" applyNumberFormat="1" applyFont="1" applyFill="1" applyBorder="1" applyAlignment="1">
      <alignment horizontal="right" vertical="center" indent="2"/>
    </xf>
    <xf numFmtId="0" fontId="0" fillId="3" borderId="11" xfId="0" applyFont="1" applyFill="1" applyBorder="1" applyAlignment="1"/>
    <xf numFmtId="0" fontId="4" fillId="4" borderId="0" xfId="0" applyFont="1" applyFill="1" applyBorder="1" applyAlignment="1">
      <alignment horizontal="left" vertical="center" wrapText="1"/>
    </xf>
    <xf numFmtId="164" fontId="6" fillId="4" borderId="1" xfId="1" applyNumberFormat="1" applyFont="1" applyFill="1" applyBorder="1" applyAlignment="1">
      <alignment horizontal="right" vertical="center" indent="2"/>
    </xf>
    <xf numFmtId="43" fontId="0" fillId="0" borderId="0" xfId="1" applyNumberFormat="1" applyFont="1" applyBorder="1"/>
    <xf numFmtId="10" fontId="0" fillId="0" borderId="0" xfId="2" applyNumberFormat="1" applyFont="1" applyBorder="1"/>
    <xf numFmtId="164" fontId="4" fillId="0" borderId="1" xfId="1" applyNumberFormat="1" applyFont="1" applyFill="1" applyBorder="1" applyAlignment="1">
      <alignment horizontal="center"/>
    </xf>
    <xf numFmtId="164" fontId="0" fillId="0" borderId="0" xfId="0" applyNumberFormat="1" applyFont="1"/>
    <xf numFmtId="165" fontId="0" fillId="0" borderId="0" xfId="1" applyNumberFormat="1" applyFont="1"/>
    <xf numFmtId="165" fontId="0" fillId="0" borderId="2" xfId="1" applyNumberFormat="1" applyFont="1" applyBorder="1"/>
    <xf numFmtId="0" fontId="5" fillId="2" borderId="4" xfId="0" quotePrefix="1" applyFont="1" applyFill="1" applyBorder="1" applyAlignment="1">
      <alignment horizontal="center" vertical="center" wrapText="1"/>
    </xf>
    <xf numFmtId="0" fontId="5" fillId="2" borderId="5" xfId="0" quotePrefix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40" zoomScale="90" zoomScaleNormal="90" workbookViewId="0">
      <selection activeCell="B20" sqref="B20"/>
    </sheetView>
  </sheetViews>
  <sheetFormatPr defaultColWidth="9.109375" defaultRowHeight="15" customHeight="1" x14ac:dyDescent="0.3"/>
  <cols>
    <col min="1" max="1" width="40.5546875" style="25" customWidth="1"/>
    <col min="2" max="3" width="12.6640625" style="25" customWidth="1"/>
    <col min="4" max="4" width="9.109375" style="25"/>
    <col min="5" max="5" width="29.33203125" style="35" customWidth="1"/>
    <col min="6" max="7" width="12" style="28" customWidth="1"/>
    <col min="8" max="8" width="1" style="26" customWidth="1"/>
    <col min="9" max="10" width="9.109375" style="26" customWidth="1"/>
    <col min="11" max="16384" width="9.109375" style="26"/>
  </cols>
  <sheetData>
    <row r="1" spans="1:10" ht="15" customHeight="1" x14ac:dyDescent="0.3">
      <c r="A1" s="84" t="s">
        <v>0</v>
      </c>
      <c r="B1" s="84"/>
      <c r="C1" s="84"/>
      <c r="E1" s="26"/>
      <c r="F1" s="26"/>
      <c r="G1" s="27"/>
    </row>
    <row r="2" spans="1:10" ht="15" customHeight="1" x14ac:dyDescent="0.3">
      <c r="A2" s="84" t="s">
        <v>11</v>
      </c>
      <c r="B2" s="84"/>
      <c r="C2" s="84"/>
      <c r="E2" s="26"/>
      <c r="F2" s="26"/>
    </row>
    <row r="3" spans="1:10" ht="15" customHeight="1" x14ac:dyDescent="0.3">
      <c r="A3" s="29" t="s">
        <v>39</v>
      </c>
      <c r="B3" s="30" t="s">
        <v>70</v>
      </c>
      <c r="C3" s="30" t="s">
        <v>71</v>
      </c>
      <c r="E3" s="26"/>
      <c r="F3" s="26"/>
      <c r="G3" s="26"/>
    </row>
    <row r="4" spans="1:10" ht="6.6" customHeight="1" x14ac:dyDescent="0.3">
      <c r="A4" s="31"/>
      <c r="B4" s="32"/>
      <c r="C4" s="32"/>
      <c r="E4" s="26"/>
      <c r="F4" s="26"/>
      <c r="G4" s="26"/>
    </row>
    <row r="5" spans="1:10" ht="15" customHeight="1" x14ac:dyDescent="0.3">
      <c r="A5" s="33" t="s">
        <v>12</v>
      </c>
      <c r="B5" s="34"/>
      <c r="C5" s="34"/>
    </row>
    <row r="6" spans="1:10" ht="15" customHeight="1" x14ac:dyDescent="0.3">
      <c r="A6" s="31" t="s">
        <v>53</v>
      </c>
      <c r="B6" s="34"/>
      <c r="C6" s="34"/>
    </row>
    <row r="7" spans="1:10" ht="15" customHeight="1" x14ac:dyDescent="0.3">
      <c r="A7" s="67" t="s">
        <v>13</v>
      </c>
      <c r="B7" s="68">
        <v>541</v>
      </c>
      <c r="C7" s="68">
        <v>1014</v>
      </c>
      <c r="J7" s="28"/>
    </row>
    <row r="8" spans="1:10" ht="15" customHeight="1" x14ac:dyDescent="0.3">
      <c r="A8" s="67" t="s">
        <v>14</v>
      </c>
      <c r="B8" s="68">
        <v>125</v>
      </c>
      <c r="C8" s="68">
        <v>286</v>
      </c>
      <c r="J8" s="28"/>
    </row>
    <row r="9" spans="1:10" ht="15" customHeight="1" x14ac:dyDescent="0.3">
      <c r="A9" s="31" t="s">
        <v>15</v>
      </c>
      <c r="B9" s="36">
        <v>8600</v>
      </c>
      <c r="C9" s="36">
        <v>8355</v>
      </c>
      <c r="J9" s="28"/>
    </row>
    <row r="10" spans="1:10" ht="15" customHeight="1" x14ac:dyDescent="0.3">
      <c r="A10" s="31" t="s">
        <v>16</v>
      </c>
      <c r="B10" s="36">
        <v>217</v>
      </c>
      <c r="C10" s="36">
        <v>183</v>
      </c>
      <c r="J10" s="28"/>
    </row>
    <row r="11" spans="1:10" ht="15" customHeight="1" x14ac:dyDescent="0.3">
      <c r="A11" s="31" t="s">
        <v>17</v>
      </c>
      <c r="B11" s="37">
        <v>301</v>
      </c>
      <c r="C11" s="37">
        <v>234</v>
      </c>
      <c r="J11" s="28"/>
    </row>
    <row r="12" spans="1:10" ht="15" customHeight="1" x14ac:dyDescent="0.3">
      <c r="A12" s="31" t="s">
        <v>18</v>
      </c>
      <c r="B12" s="36">
        <f>SUM(B7:B11)</f>
        <v>9784</v>
      </c>
      <c r="C12" s="36">
        <f>SUM(C7:C11)</f>
        <v>10072</v>
      </c>
      <c r="J12" s="28"/>
    </row>
    <row r="13" spans="1:10" ht="15" customHeight="1" x14ac:dyDescent="0.3">
      <c r="A13" s="31" t="s">
        <v>19</v>
      </c>
      <c r="B13" s="36">
        <v>21477</v>
      </c>
      <c r="C13" s="36">
        <v>21970</v>
      </c>
      <c r="J13" s="28"/>
    </row>
    <row r="14" spans="1:10" ht="15" customHeight="1" x14ac:dyDescent="0.3">
      <c r="A14" s="67" t="s">
        <v>20</v>
      </c>
      <c r="B14" s="68">
        <v>271</v>
      </c>
      <c r="C14" s="68">
        <v>504</v>
      </c>
    </row>
    <row r="15" spans="1:10" ht="15" customHeight="1" x14ac:dyDescent="0.3">
      <c r="A15" s="31" t="s">
        <v>21</v>
      </c>
      <c r="B15" s="36">
        <v>1134</v>
      </c>
      <c r="C15" s="36">
        <v>1013</v>
      </c>
    </row>
    <row r="16" spans="1:10" ht="15" customHeight="1" thickBot="1" x14ac:dyDescent="0.35">
      <c r="A16" s="31" t="s">
        <v>22</v>
      </c>
      <c r="B16" s="38">
        <f>SUM(B12:B15)</f>
        <v>32666</v>
      </c>
      <c r="C16" s="38">
        <f>SUM(C12:C15)</f>
        <v>33559</v>
      </c>
    </row>
    <row r="17" spans="1:8" ht="15" customHeight="1" thickTop="1" x14ac:dyDescent="0.3">
      <c r="A17" s="31"/>
      <c r="B17" s="36"/>
      <c r="C17" s="36"/>
      <c r="E17" s="39" t="s">
        <v>39</v>
      </c>
      <c r="F17" s="40" t="s">
        <v>70</v>
      </c>
      <c r="G17" s="78" t="s">
        <v>71</v>
      </c>
      <c r="H17" s="79"/>
    </row>
    <row r="18" spans="1:8" ht="15" customHeight="1" x14ac:dyDescent="0.3">
      <c r="A18" s="33" t="s">
        <v>23</v>
      </c>
      <c r="B18" s="36"/>
      <c r="C18" s="36"/>
      <c r="E18" s="41" t="s">
        <v>65</v>
      </c>
      <c r="F18" s="42">
        <f>B16-B14-B8-B7</f>
        <v>31729</v>
      </c>
      <c r="G18" s="42">
        <f>C16-C14-C8-C7</f>
        <v>31755</v>
      </c>
      <c r="H18" s="45"/>
    </row>
    <row r="19" spans="1:8" ht="15" customHeight="1" x14ac:dyDescent="0.3">
      <c r="A19" s="31" t="s">
        <v>54</v>
      </c>
      <c r="B19" s="44"/>
      <c r="C19" s="44"/>
      <c r="E19" s="41" t="s">
        <v>73</v>
      </c>
      <c r="F19" s="43">
        <f>B30-B26-B20</f>
        <v>9732</v>
      </c>
      <c r="G19" s="43">
        <f>C30-C26-C20</f>
        <v>9399</v>
      </c>
      <c r="H19" s="45"/>
    </row>
    <row r="20" spans="1:8" ht="15" customHeight="1" x14ac:dyDescent="0.3">
      <c r="A20" s="67" t="s">
        <v>24</v>
      </c>
      <c r="B20" s="68">
        <v>47</v>
      </c>
      <c r="C20" s="68">
        <v>592</v>
      </c>
      <c r="E20" s="41" t="s">
        <v>66</v>
      </c>
      <c r="F20" s="42">
        <f>F18-F19</f>
        <v>21997</v>
      </c>
      <c r="G20" s="42">
        <f>G18-G19</f>
        <v>22356</v>
      </c>
      <c r="H20" s="45"/>
    </row>
    <row r="21" spans="1:8" ht="15" customHeight="1" x14ac:dyDescent="0.3">
      <c r="A21" s="31" t="s">
        <v>25</v>
      </c>
      <c r="B21" s="36">
        <v>4657</v>
      </c>
      <c r="C21" s="36">
        <v>4352</v>
      </c>
      <c r="E21" s="41" t="s">
        <v>67</v>
      </c>
      <c r="F21" s="42">
        <f>AVERAGE(F20:G20)</f>
        <v>22176.5</v>
      </c>
      <c r="G21" s="42"/>
      <c r="H21" s="45"/>
    </row>
    <row r="22" spans="1:8" ht="15" customHeight="1" x14ac:dyDescent="0.3">
      <c r="A22" s="31" t="s">
        <v>26</v>
      </c>
      <c r="B22" s="36">
        <v>670</v>
      </c>
      <c r="C22" s="36">
        <v>613</v>
      </c>
      <c r="E22" s="41"/>
      <c r="F22" s="25"/>
      <c r="G22" s="25"/>
      <c r="H22" s="45"/>
    </row>
    <row r="23" spans="1:8" ht="15" customHeight="1" x14ac:dyDescent="0.3">
      <c r="A23" s="31" t="s">
        <v>27</v>
      </c>
      <c r="B23" s="36">
        <v>824</v>
      </c>
      <c r="C23" s="36">
        <v>801</v>
      </c>
      <c r="E23" s="41" t="s">
        <v>60</v>
      </c>
      <c r="F23" s="42">
        <f>B37</f>
        <v>13857</v>
      </c>
      <c r="G23" s="42">
        <f>C37</f>
        <v>16533</v>
      </c>
      <c r="H23" s="45"/>
    </row>
    <row r="24" spans="1:8" ht="15" customHeight="1" thickBot="1" x14ac:dyDescent="0.35">
      <c r="A24" s="31" t="s">
        <v>28</v>
      </c>
      <c r="B24" s="37">
        <v>1510</v>
      </c>
      <c r="C24" s="37">
        <v>1533</v>
      </c>
      <c r="E24" s="46" t="s">
        <v>68</v>
      </c>
      <c r="F24" s="47">
        <f>AVERAGE(F23:G23)</f>
        <v>15195</v>
      </c>
      <c r="G24" s="47"/>
      <c r="H24" s="69"/>
    </row>
    <row r="25" spans="1:8" ht="15" customHeight="1" x14ac:dyDescent="0.3">
      <c r="A25" s="31" t="s">
        <v>29</v>
      </c>
      <c r="B25" s="36">
        <v>7708</v>
      </c>
      <c r="C25" s="36">
        <v>7891</v>
      </c>
    </row>
    <row r="26" spans="1:8" ht="15" customHeight="1" x14ac:dyDescent="0.3">
      <c r="A26" s="67" t="s">
        <v>30</v>
      </c>
      <c r="B26" s="68">
        <v>9030</v>
      </c>
      <c r="C26" s="68">
        <v>7035</v>
      </c>
    </row>
    <row r="27" spans="1:8" ht="15" customHeight="1" x14ac:dyDescent="0.3">
      <c r="A27" s="31" t="s">
        <v>16</v>
      </c>
      <c r="B27" s="36">
        <v>455</v>
      </c>
      <c r="C27" s="36">
        <v>531</v>
      </c>
    </row>
    <row r="28" spans="1:8" ht="15" customHeight="1" x14ac:dyDescent="0.3">
      <c r="A28" s="31" t="s">
        <v>31</v>
      </c>
      <c r="B28" s="36">
        <v>715</v>
      </c>
      <c r="C28" s="36">
        <v>704</v>
      </c>
    </row>
    <row r="29" spans="1:8" ht="15" customHeight="1" x14ac:dyDescent="0.3">
      <c r="A29" s="31" t="s">
        <v>32</v>
      </c>
      <c r="B29" s="37">
        <v>901</v>
      </c>
      <c r="C29" s="37">
        <v>865</v>
      </c>
    </row>
    <row r="30" spans="1:8" ht="15" customHeight="1" x14ac:dyDescent="0.3">
      <c r="A30" s="31" t="s">
        <v>33</v>
      </c>
      <c r="B30" s="36">
        <v>18809</v>
      </c>
      <c r="C30" s="36">
        <v>17026</v>
      </c>
      <c r="E30" s="26"/>
      <c r="F30" s="26"/>
      <c r="G30" s="26"/>
    </row>
    <row r="31" spans="1:8" ht="15" customHeight="1" x14ac:dyDescent="0.3">
      <c r="A31" s="31" t="s">
        <v>72</v>
      </c>
      <c r="B31" s="44"/>
      <c r="C31" s="44"/>
      <c r="E31" s="26"/>
      <c r="F31" s="26"/>
      <c r="G31" s="26"/>
    </row>
    <row r="32" spans="1:8" ht="15" customHeight="1" x14ac:dyDescent="0.3">
      <c r="A32" s="31" t="s">
        <v>79</v>
      </c>
      <c r="B32" s="36">
        <v>0</v>
      </c>
      <c r="C32" s="36">
        <v>0</v>
      </c>
    </row>
    <row r="33" spans="1:6" ht="15" customHeight="1" x14ac:dyDescent="0.3">
      <c r="A33" s="31" t="s">
        <v>78</v>
      </c>
      <c r="B33" s="48">
        <v>555</v>
      </c>
      <c r="C33" s="48">
        <v>621</v>
      </c>
    </row>
    <row r="34" spans="1:6" ht="15" customHeight="1" x14ac:dyDescent="0.3">
      <c r="A34" s="31" t="s">
        <v>34</v>
      </c>
      <c r="B34" s="36">
        <v>26</v>
      </c>
      <c r="C34" s="36">
        <v>14</v>
      </c>
    </row>
    <row r="35" spans="1:6" ht="15" customHeight="1" x14ac:dyDescent="0.3">
      <c r="A35" s="31" t="s">
        <v>35</v>
      </c>
      <c r="B35" s="36">
        <v>13224</v>
      </c>
      <c r="C35" s="36">
        <v>15852</v>
      </c>
    </row>
    <row r="36" spans="1:6" ht="15" customHeight="1" x14ac:dyDescent="0.3">
      <c r="A36" s="31" t="s">
        <v>36</v>
      </c>
      <c r="B36" s="37">
        <v>52</v>
      </c>
      <c r="C36" s="37">
        <v>46</v>
      </c>
    </row>
    <row r="37" spans="1:6" ht="15" customHeight="1" x14ac:dyDescent="0.3">
      <c r="A37" s="31" t="s">
        <v>37</v>
      </c>
      <c r="B37" s="36">
        <v>13857</v>
      </c>
      <c r="C37" s="36">
        <v>16533</v>
      </c>
    </row>
    <row r="38" spans="1:6" ht="15" customHeight="1" thickBot="1" x14ac:dyDescent="0.35">
      <c r="A38" s="31" t="s">
        <v>38</v>
      </c>
      <c r="B38" s="38">
        <v>32666</v>
      </c>
      <c r="C38" s="38">
        <v>33559</v>
      </c>
    </row>
    <row r="39" spans="1:6" ht="15" customHeight="1" thickTop="1" x14ac:dyDescent="0.3">
      <c r="A39" s="31"/>
    </row>
    <row r="41" spans="1:6" ht="15" customHeight="1" x14ac:dyDescent="0.3">
      <c r="A41" s="80" t="s">
        <v>0</v>
      </c>
      <c r="B41" s="80"/>
      <c r="C41" s="28"/>
    </row>
    <row r="42" spans="1:6" ht="15" customHeight="1" x14ac:dyDescent="0.3">
      <c r="A42" s="80" t="s">
        <v>1</v>
      </c>
      <c r="B42" s="80"/>
      <c r="C42" s="28"/>
    </row>
    <row r="43" spans="1:6" ht="15" customHeight="1" x14ac:dyDescent="0.3">
      <c r="A43" s="81" t="s">
        <v>74</v>
      </c>
      <c r="B43" s="81"/>
      <c r="C43" s="28"/>
    </row>
    <row r="44" spans="1:6" ht="15" customHeight="1" x14ac:dyDescent="0.3">
      <c r="A44" s="49"/>
      <c r="B44" s="49"/>
      <c r="C44" s="28"/>
    </row>
    <row r="45" spans="1:6" ht="15" customHeight="1" x14ac:dyDescent="0.3">
      <c r="A45" s="50" t="s">
        <v>2</v>
      </c>
      <c r="B45" s="36">
        <v>50521</v>
      </c>
      <c r="C45" s="28"/>
    </row>
    <row r="46" spans="1:6" ht="15" customHeight="1" x14ac:dyDescent="0.3">
      <c r="A46" s="50" t="s">
        <v>3</v>
      </c>
      <c r="B46" s="37">
        <v>33194</v>
      </c>
      <c r="C46" s="28"/>
    </row>
    <row r="47" spans="1:6" ht="15" customHeight="1" thickBot="1" x14ac:dyDescent="0.35">
      <c r="A47" s="50" t="s">
        <v>4</v>
      </c>
      <c r="B47" s="36">
        <v>17327</v>
      </c>
      <c r="C47" s="28"/>
    </row>
    <row r="48" spans="1:6" ht="15" customHeight="1" x14ac:dyDescent="0.3">
      <c r="A48" s="50"/>
      <c r="B48" s="44"/>
      <c r="C48" s="28"/>
      <c r="E48" s="82" t="s">
        <v>74</v>
      </c>
      <c r="F48" s="83"/>
    </row>
    <row r="49" spans="1:6" ht="15" customHeight="1" x14ac:dyDescent="0.3">
      <c r="A49" s="50" t="s">
        <v>5</v>
      </c>
      <c r="B49" s="36">
        <v>12244</v>
      </c>
      <c r="C49" s="28"/>
      <c r="E49" s="51" t="s">
        <v>75</v>
      </c>
      <c r="F49" s="52">
        <f>B51</f>
        <v>423</v>
      </c>
    </row>
    <row r="50" spans="1:6" ht="15" customHeight="1" x14ac:dyDescent="0.3">
      <c r="A50" s="50" t="s">
        <v>6</v>
      </c>
      <c r="B50" s="36">
        <v>1523</v>
      </c>
      <c r="C50" s="28"/>
      <c r="E50" s="51" t="s">
        <v>69</v>
      </c>
      <c r="F50" s="53">
        <f>F49*0.37</f>
        <v>156.51</v>
      </c>
    </row>
    <row r="51" spans="1:6" ht="15" customHeight="1" x14ac:dyDescent="0.3">
      <c r="A51" s="70" t="s">
        <v>10</v>
      </c>
      <c r="B51" s="71">
        <v>423</v>
      </c>
      <c r="C51" s="28"/>
      <c r="E51" s="51" t="s">
        <v>76</v>
      </c>
      <c r="F51" s="52">
        <f>F49-F50</f>
        <v>266.49</v>
      </c>
    </row>
    <row r="52" spans="1:6" ht="15" customHeight="1" x14ac:dyDescent="0.3">
      <c r="A52" s="50" t="s">
        <v>7</v>
      </c>
      <c r="B52" s="37">
        <v>14190</v>
      </c>
      <c r="C52" s="28"/>
      <c r="E52" s="51"/>
      <c r="F52" s="52"/>
    </row>
    <row r="53" spans="1:6" ht="15" customHeight="1" x14ac:dyDescent="0.3">
      <c r="A53" s="50" t="s">
        <v>77</v>
      </c>
      <c r="B53" s="36">
        <v>3137</v>
      </c>
      <c r="C53" s="28"/>
      <c r="E53" s="51" t="s">
        <v>44</v>
      </c>
      <c r="F53" s="52">
        <f>B55</f>
        <v>1959</v>
      </c>
    </row>
    <row r="54" spans="1:6" ht="15" customHeight="1" thickBot="1" x14ac:dyDescent="0.35">
      <c r="A54" s="50" t="s">
        <v>8</v>
      </c>
      <c r="B54" s="36">
        <v>1178</v>
      </c>
      <c r="C54" s="28"/>
      <c r="E54" s="54" t="s">
        <v>41</v>
      </c>
      <c r="F54" s="55">
        <f>F53+F51</f>
        <v>2225.4899999999998</v>
      </c>
    </row>
    <row r="55" spans="1:6" ht="15" customHeight="1" thickBot="1" x14ac:dyDescent="0.35">
      <c r="A55" s="50" t="s">
        <v>9</v>
      </c>
      <c r="B55" s="38">
        <v>1959</v>
      </c>
      <c r="C55" s="28"/>
    </row>
    <row r="56" spans="1:6" ht="15" customHeight="1" thickTop="1" x14ac:dyDescent="0.3">
      <c r="A56" s="56"/>
      <c r="B56" s="57"/>
      <c r="C56" s="28"/>
    </row>
    <row r="57" spans="1:6" ht="15" customHeight="1" x14ac:dyDescent="0.3">
      <c r="A57" s="56"/>
      <c r="B57" s="57"/>
      <c r="C57" s="28"/>
    </row>
    <row r="58" spans="1:6" ht="15" customHeight="1" x14ac:dyDescent="0.3">
      <c r="A58" s="26"/>
      <c r="B58" s="26"/>
      <c r="C58" s="28"/>
    </row>
    <row r="59" spans="1:6" ht="15" customHeight="1" x14ac:dyDescent="0.3">
      <c r="A59" s="26"/>
      <c r="B59" s="26"/>
      <c r="C59" s="28"/>
    </row>
    <row r="60" spans="1:6" ht="15" customHeight="1" x14ac:dyDescent="0.3">
      <c r="A60" s="26"/>
      <c r="B60" s="26"/>
      <c r="C60" s="28"/>
    </row>
    <row r="61" spans="1:6" ht="15" customHeight="1" x14ac:dyDescent="0.3">
      <c r="A61" s="26"/>
      <c r="B61" s="26"/>
      <c r="C61" s="28"/>
    </row>
    <row r="62" spans="1:6" ht="15" customHeight="1" x14ac:dyDescent="0.3">
      <c r="A62" s="26"/>
      <c r="B62" s="26"/>
      <c r="C62" s="28"/>
    </row>
    <row r="63" spans="1:6" ht="15" customHeight="1" x14ac:dyDescent="0.3">
      <c r="A63" s="26"/>
      <c r="B63" s="26"/>
      <c r="C63" s="28"/>
    </row>
  </sheetData>
  <mergeCells count="7">
    <mergeCell ref="G17:H17"/>
    <mergeCell ref="A42:B42"/>
    <mergeCell ref="A43:B43"/>
    <mergeCell ref="E48:F48"/>
    <mergeCell ref="A1:C1"/>
    <mergeCell ref="A2:C2"/>
    <mergeCell ref="A41:B41"/>
  </mergeCells>
  <pageMargins left="0.7" right="0.7" top="0.75" bottom="0.75" header="0.3" footer="0.3"/>
  <pageSetup scale="61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="90" zoomScaleNormal="9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36.6640625" style="4" customWidth="1"/>
    <col min="2" max="2" width="12" style="22" bestFit="1" customWidth="1"/>
    <col min="3" max="3" width="12" style="9" bestFit="1" customWidth="1"/>
    <col min="4" max="4" width="13.109375" style="9" bestFit="1" customWidth="1"/>
    <col min="5" max="5" width="8" style="4" customWidth="1"/>
    <col min="6" max="6" width="22.21875" style="4" bestFit="1" customWidth="1"/>
    <col min="7" max="7" width="10.5546875" style="4" customWidth="1"/>
    <col min="8" max="8" width="11.5546875" style="4" bestFit="1" customWidth="1"/>
    <col min="9" max="9" width="13.5546875" style="4" bestFit="1" customWidth="1"/>
    <col min="10" max="16384" width="8.88671875" style="4"/>
  </cols>
  <sheetData>
    <row r="1" spans="1:9" s="19" customFormat="1" ht="15" customHeight="1" x14ac:dyDescent="0.3">
      <c r="B1" s="21" t="s">
        <v>80</v>
      </c>
      <c r="C1" s="20" t="s">
        <v>81</v>
      </c>
      <c r="D1" s="20" t="s">
        <v>82</v>
      </c>
      <c r="G1" s="20" t="s">
        <v>80</v>
      </c>
      <c r="H1" s="20" t="s">
        <v>81</v>
      </c>
      <c r="I1" s="20" t="s">
        <v>82</v>
      </c>
    </row>
    <row r="2" spans="1:9" x14ac:dyDescent="0.3">
      <c r="A2" s="58" t="s">
        <v>114</v>
      </c>
      <c r="B2" s="59"/>
      <c r="C2" s="60"/>
      <c r="D2" s="60"/>
      <c r="F2" s="58" t="s">
        <v>116</v>
      </c>
      <c r="G2" s="61"/>
      <c r="H2" s="61"/>
      <c r="I2" s="61"/>
    </row>
    <row r="3" spans="1:9" x14ac:dyDescent="0.3">
      <c r="A3" s="2" t="s">
        <v>118</v>
      </c>
      <c r="F3" s="15" t="s">
        <v>52</v>
      </c>
      <c r="G3" s="8"/>
      <c r="H3" s="11"/>
      <c r="I3" s="8"/>
    </row>
    <row r="4" spans="1:9" x14ac:dyDescent="0.3">
      <c r="A4" s="12" t="s">
        <v>41</v>
      </c>
      <c r="B4" s="22">
        <f>FS!F54</f>
        <v>2225.4899999999998</v>
      </c>
      <c r="C4" s="6"/>
      <c r="D4" s="6"/>
      <c r="F4" s="12" t="s">
        <v>53</v>
      </c>
      <c r="G4" s="22">
        <f>FS!B12</f>
        <v>9784</v>
      </c>
      <c r="H4" s="8"/>
      <c r="I4" s="9"/>
    </row>
    <row r="5" spans="1:9" x14ac:dyDescent="0.3">
      <c r="A5" s="12" t="s">
        <v>42</v>
      </c>
      <c r="B5" s="22">
        <f>FS!F21</f>
        <v>22176.5</v>
      </c>
      <c r="C5" s="6"/>
      <c r="D5" s="6"/>
      <c r="F5" s="12" t="s">
        <v>54</v>
      </c>
      <c r="G5" s="22">
        <f>FS!B25</f>
        <v>7708</v>
      </c>
      <c r="H5" s="8"/>
      <c r="I5" s="9"/>
    </row>
    <row r="6" spans="1:9" x14ac:dyDescent="0.3">
      <c r="A6" s="12" t="s">
        <v>40</v>
      </c>
      <c r="B6" s="73">
        <f>B4/B5</f>
        <v>0.10035352738258967</v>
      </c>
      <c r="C6" s="73">
        <v>0.18240000000000001</v>
      </c>
      <c r="D6" s="7" t="s">
        <v>83</v>
      </c>
      <c r="F6" s="12" t="s">
        <v>52</v>
      </c>
      <c r="G6" s="6">
        <f>G4/G5</f>
        <v>1.269330565646082</v>
      </c>
      <c r="H6" s="9">
        <v>1.34</v>
      </c>
      <c r="I6" s="7" t="s">
        <v>93</v>
      </c>
    </row>
    <row r="7" spans="1:9" x14ac:dyDescent="0.3">
      <c r="A7" s="12"/>
      <c r="F7" s="10"/>
      <c r="G7" s="9"/>
      <c r="H7" s="9"/>
      <c r="I7" s="9"/>
    </row>
    <row r="8" spans="1:9" x14ac:dyDescent="0.3">
      <c r="A8" s="2" t="s">
        <v>119</v>
      </c>
      <c r="B8" s="23"/>
      <c r="C8" s="11"/>
      <c r="D8" s="11"/>
      <c r="F8" s="15" t="s">
        <v>55</v>
      </c>
      <c r="G8" s="9"/>
      <c r="H8" s="9"/>
      <c r="I8" s="9"/>
    </row>
    <row r="9" spans="1:9" x14ac:dyDescent="0.3">
      <c r="A9" s="12" t="s">
        <v>44</v>
      </c>
      <c r="B9" s="22">
        <f>FS!B55</f>
        <v>1959</v>
      </c>
      <c r="C9" s="6"/>
      <c r="D9" s="6"/>
      <c r="F9" s="12" t="s">
        <v>56</v>
      </c>
      <c r="G9" s="22">
        <f>FS!B7</f>
        <v>541</v>
      </c>
      <c r="H9" s="8"/>
      <c r="I9" s="8"/>
    </row>
    <row r="10" spans="1:9" x14ac:dyDescent="0.3">
      <c r="A10" s="12" t="s">
        <v>45</v>
      </c>
      <c r="B10" s="22">
        <f>FS!F24</f>
        <v>15195</v>
      </c>
      <c r="C10" s="6"/>
      <c r="D10" s="6"/>
      <c r="F10" s="12" t="s">
        <v>57</v>
      </c>
      <c r="G10" s="22">
        <f>FS!B8</f>
        <v>125</v>
      </c>
      <c r="H10" s="8"/>
      <c r="I10" s="8"/>
    </row>
    <row r="11" spans="1:9" x14ac:dyDescent="0.3">
      <c r="A11" s="12" t="s">
        <v>43</v>
      </c>
      <c r="B11" s="73">
        <f>B9/B10</f>
        <v>0.12892398815399803</v>
      </c>
      <c r="C11" s="73">
        <v>0.2495</v>
      </c>
      <c r="D11" s="7" t="s">
        <v>83</v>
      </c>
      <c r="F11" s="12" t="s">
        <v>88</v>
      </c>
      <c r="G11" s="22">
        <f>0</f>
        <v>0</v>
      </c>
      <c r="H11" s="9"/>
      <c r="I11" s="9"/>
    </row>
    <row r="12" spans="1:9" x14ac:dyDescent="0.3">
      <c r="A12" s="10"/>
      <c r="F12" s="12" t="s">
        <v>54</v>
      </c>
      <c r="G12" s="22">
        <f>FS!B25</f>
        <v>7708</v>
      </c>
      <c r="H12" s="9"/>
      <c r="I12" s="9"/>
    </row>
    <row r="13" spans="1:9" x14ac:dyDescent="0.3">
      <c r="A13" s="62" t="s">
        <v>115</v>
      </c>
      <c r="B13" s="63"/>
      <c r="C13" s="64"/>
      <c r="D13" s="64"/>
      <c r="F13" s="12" t="s">
        <v>55</v>
      </c>
      <c r="G13" s="6">
        <f>SUM(G9:G11)/G12</f>
        <v>8.6403736377789309E-2</v>
      </c>
      <c r="H13" s="9">
        <v>0.34</v>
      </c>
      <c r="I13" s="7" t="s">
        <v>94</v>
      </c>
    </row>
    <row r="14" spans="1:9" x14ac:dyDescent="0.3">
      <c r="A14" s="2" t="s">
        <v>46</v>
      </c>
      <c r="B14" s="23"/>
      <c r="C14" s="11"/>
      <c r="D14" s="11"/>
      <c r="F14" s="10"/>
      <c r="G14" s="11"/>
      <c r="H14" s="11"/>
      <c r="I14" s="11"/>
    </row>
    <row r="15" spans="1:9" x14ac:dyDescent="0.3">
      <c r="A15" s="10" t="s">
        <v>89</v>
      </c>
      <c r="B15" s="24">
        <f>FS!B53</f>
        <v>3137</v>
      </c>
      <c r="C15" s="13"/>
      <c r="D15" s="13"/>
      <c r="F15" s="58" t="s">
        <v>117</v>
      </c>
      <c r="G15" s="61"/>
      <c r="H15" s="61"/>
      <c r="I15" s="61"/>
    </row>
    <row r="16" spans="1:9" x14ac:dyDescent="0.3">
      <c r="A16" s="12" t="s">
        <v>90</v>
      </c>
      <c r="B16" s="24">
        <f>FS!B51</f>
        <v>423</v>
      </c>
      <c r="C16" s="14"/>
      <c r="D16" s="14"/>
      <c r="F16" s="15" t="s">
        <v>58</v>
      </c>
      <c r="G16" s="8"/>
      <c r="H16" s="8"/>
      <c r="I16" s="8"/>
    </row>
    <row r="17" spans="1:9" x14ac:dyDescent="0.3">
      <c r="A17" s="10" t="s">
        <v>120</v>
      </c>
      <c r="B17" s="22">
        <f>B15+B16</f>
        <v>3560</v>
      </c>
      <c r="C17" s="8"/>
      <c r="D17" s="8"/>
      <c r="F17" s="12" t="s">
        <v>59</v>
      </c>
      <c r="G17" s="22">
        <f>FS!B30</f>
        <v>18809</v>
      </c>
      <c r="H17" s="9"/>
      <c r="I17" s="9"/>
    </row>
    <row r="18" spans="1:9" x14ac:dyDescent="0.3">
      <c r="A18" s="10" t="s">
        <v>46</v>
      </c>
      <c r="B18" s="72">
        <f>B17/B16</f>
        <v>8.4160756501182039</v>
      </c>
      <c r="C18" s="9">
        <v>12.43</v>
      </c>
      <c r="D18" s="7" t="s">
        <v>91</v>
      </c>
      <c r="F18" s="12" t="s">
        <v>60</v>
      </c>
      <c r="G18" s="22">
        <f>FS!B37</f>
        <v>13857</v>
      </c>
      <c r="H18" s="9"/>
      <c r="I18" s="9"/>
    </row>
    <row r="19" spans="1:9" x14ac:dyDescent="0.3">
      <c r="A19" s="10"/>
      <c r="F19" s="12" t="s">
        <v>58</v>
      </c>
      <c r="G19" s="6">
        <f>G17/G18</f>
        <v>1.3573645089124631</v>
      </c>
      <c r="H19" s="9">
        <v>1.31</v>
      </c>
      <c r="I19" s="7" t="s">
        <v>95</v>
      </c>
    </row>
    <row r="20" spans="1:9" x14ac:dyDescent="0.3">
      <c r="A20" s="15" t="s">
        <v>47</v>
      </c>
      <c r="B20" s="23"/>
      <c r="C20" s="11"/>
      <c r="D20" s="11"/>
      <c r="F20" s="10"/>
      <c r="G20" s="11"/>
      <c r="H20" s="11"/>
      <c r="I20" s="11"/>
    </row>
    <row r="21" spans="1:9" x14ac:dyDescent="0.3">
      <c r="A21" s="10" t="s">
        <v>89</v>
      </c>
      <c r="B21" s="22">
        <f>B15</f>
        <v>3137</v>
      </c>
      <c r="C21" s="8"/>
      <c r="D21" s="8"/>
      <c r="F21" s="15" t="s">
        <v>84</v>
      </c>
      <c r="G21" s="8"/>
      <c r="H21" s="8"/>
      <c r="I21" s="8"/>
    </row>
    <row r="22" spans="1:9" x14ac:dyDescent="0.3">
      <c r="A22" s="12" t="s">
        <v>90</v>
      </c>
      <c r="B22" s="22">
        <f>B16</f>
        <v>423</v>
      </c>
      <c r="F22" s="12" t="s">
        <v>61</v>
      </c>
      <c r="G22" s="22">
        <v>0</v>
      </c>
      <c r="H22" s="8"/>
      <c r="I22" s="8"/>
    </row>
    <row r="23" spans="1:9" x14ac:dyDescent="0.3">
      <c r="A23" s="12" t="s">
        <v>6</v>
      </c>
      <c r="B23" s="22">
        <f>FS!B50</f>
        <v>1523</v>
      </c>
      <c r="F23" s="12" t="s">
        <v>62</v>
      </c>
      <c r="G23" s="22">
        <f>FS!B20</f>
        <v>47</v>
      </c>
      <c r="H23" s="9"/>
      <c r="I23" s="9"/>
    </row>
    <row r="24" spans="1:9" x14ac:dyDescent="0.3">
      <c r="A24" s="10" t="s">
        <v>48</v>
      </c>
      <c r="B24" s="3">
        <f>SUM(B21:B23)</f>
        <v>5083</v>
      </c>
      <c r="C24" s="4"/>
      <c r="F24" s="12" t="s">
        <v>63</v>
      </c>
      <c r="G24" s="22">
        <f>FS!B26</f>
        <v>9030</v>
      </c>
      <c r="H24" s="8"/>
      <c r="I24" s="8"/>
    </row>
    <row r="25" spans="1:9" x14ac:dyDescent="0.3">
      <c r="A25" s="12" t="s">
        <v>47</v>
      </c>
      <c r="B25" s="72">
        <f>B24/B22</f>
        <v>12.016548463356974</v>
      </c>
      <c r="C25" s="9">
        <v>14.77</v>
      </c>
      <c r="D25" s="7" t="s">
        <v>91</v>
      </c>
      <c r="F25" s="12" t="s">
        <v>64</v>
      </c>
      <c r="G25" s="22">
        <f>SUM(G22:G24)</f>
        <v>9077</v>
      </c>
      <c r="H25" s="9"/>
      <c r="I25" s="9"/>
    </row>
    <row r="26" spans="1:9" x14ac:dyDescent="0.3">
      <c r="A26" s="10"/>
      <c r="C26" s="8"/>
      <c r="D26" s="8"/>
      <c r="F26" s="12" t="s">
        <v>60</v>
      </c>
      <c r="G26" s="22">
        <f>G18</f>
        <v>13857</v>
      </c>
      <c r="H26" s="9"/>
      <c r="I26" s="9"/>
    </row>
    <row r="27" spans="1:9" x14ac:dyDescent="0.3">
      <c r="A27" s="15" t="s">
        <v>85</v>
      </c>
      <c r="F27" s="12" t="s">
        <v>84</v>
      </c>
      <c r="G27" s="6">
        <f>G25/G26</f>
        <v>0.65504799018546578</v>
      </c>
      <c r="H27" s="9">
        <v>0.61</v>
      </c>
      <c r="I27" s="7" t="s">
        <v>96</v>
      </c>
    </row>
    <row r="28" spans="1:9" x14ac:dyDescent="0.3">
      <c r="A28" s="12" t="s">
        <v>86</v>
      </c>
      <c r="B28" s="22">
        <f>3762</f>
        <v>3762</v>
      </c>
      <c r="F28" s="10"/>
      <c r="G28" s="9"/>
      <c r="H28" s="9"/>
      <c r="I28" s="9"/>
    </row>
    <row r="29" spans="1:9" x14ac:dyDescent="0.3">
      <c r="A29" s="12" t="s">
        <v>87</v>
      </c>
      <c r="B29" s="22">
        <f>FS!B20+FS!B26</f>
        <v>9077</v>
      </c>
      <c r="G29" s="9"/>
      <c r="H29" s="9"/>
      <c r="I29" s="9"/>
    </row>
    <row r="30" spans="1:9" x14ac:dyDescent="0.3">
      <c r="A30" s="12" t="s">
        <v>85</v>
      </c>
      <c r="B30" s="72">
        <f>B28/B29</f>
        <v>0.41445411479563732</v>
      </c>
      <c r="C30" s="9">
        <v>0.63</v>
      </c>
      <c r="D30" s="7" t="s">
        <v>92</v>
      </c>
    </row>
    <row r="31" spans="1:9" x14ac:dyDescent="0.3">
      <c r="A31" s="10"/>
      <c r="C31" s="8"/>
      <c r="D31" s="8"/>
    </row>
    <row r="32" spans="1:9" x14ac:dyDescent="0.3">
      <c r="A32" s="15" t="s">
        <v>51</v>
      </c>
      <c r="C32" s="8"/>
      <c r="D32" s="8"/>
    </row>
    <row r="33" spans="1:4" x14ac:dyDescent="0.3">
      <c r="A33" s="12" t="s">
        <v>86</v>
      </c>
      <c r="B33" s="22">
        <f>B28</f>
        <v>3762</v>
      </c>
      <c r="C33" s="8"/>
      <c r="D33" s="8"/>
    </row>
    <row r="34" spans="1:4" x14ac:dyDescent="0.3">
      <c r="A34" s="12" t="s">
        <v>49</v>
      </c>
      <c r="B34" s="22">
        <f>1211</f>
        <v>1211</v>
      </c>
    </row>
    <row r="35" spans="1:4" x14ac:dyDescent="0.3">
      <c r="A35" s="12" t="s">
        <v>50</v>
      </c>
      <c r="B35" s="22">
        <f>B33-B34</f>
        <v>2551</v>
      </c>
    </row>
    <row r="36" spans="1:4" x14ac:dyDescent="0.3">
      <c r="A36" s="12" t="s">
        <v>87</v>
      </c>
      <c r="B36" s="22">
        <f>B29</f>
        <v>9077</v>
      </c>
    </row>
    <row r="37" spans="1:4" x14ac:dyDescent="0.3">
      <c r="A37" s="12" t="s">
        <v>51</v>
      </c>
      <c r="B37" s="72">
        <f>B35/B36</f>
        <v>0.28103999118651535</v>
      </c>
      <c r="C37" s="9">
        <v>0.51</v>
      </c>
      <c r="D37" s="7" t="s">
        <v>92</v>
      </c>
    </row>
  </sheetData>
  <pageMargins left="0.7" right="0.7" top="0.75" bottom="0.75" header="0.3" footer="0.3"/>
  <pageSetup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="87" zoomScaleNormal="87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I28" sqref="I28"/>
    </sheetView>
  </sheetViews>
  <sheetFormatPr defaultRowHeight="14.4" x14ac:dyDescent="0.3"/>
  <cols>
    <col min="1" max="1" width="38.77734375" style="4" customWidth="1"/>
    <col min="2" max="2" width="13.5546875" style="4" bestFit="1" customWidth="1"/>
    <col min="3" max="3" width="5" style="4" customWidth="1"/>
    <col min="4" max="4" width="20.21875" style="4" customWidth="1"/>
    <col min="5" max="5" width="11.33203125" style="4" customWidth="1"/>
    <col min="6" max="6" width="8.88671875" style="4"/>
    <col min="7" max="7" width="12.77734375" style="4" customWidth="1"/>
    <col min="8" max="8" width="5.88671875" style="4" customWidth="1"/>
    <col min="9" max="9" width="12.88671875" style="4" customWidth="1"/>
    <col min="10" max="16384" width="8.88671875" style="4"/>
  </cols>
  <sheetData>
    <row r="1" spans="1:9" x14ac:dyDescent="0.3">
      <c r="E1" s="85" t="s">
        <v>80</v>
      </c>
      <c r="F1" s="85"/>
      <c r="G1" s="85"/>
      <c r="I1" s="65" t="s">
        <v>81</v>
      </c>
    </row>
    <row r="2" spans="1:9" x14ac:dyDescent="0.3">
      <c r="A2" s="5" t="s">
        <v>80</v>
      </c>
      <c r="B2" s="16"/>
      <c r="E2" s="66" t="s">
        <v>110</v>
      </c>
      <c r="F2" s="66" t="s">
        <v>111</v>
      </c>
      <c r="G2" s="66" t="s">
        <v>112</v>
      </c>
      <c r="I2" s="66" t="s">
        <v>112</v>
      </c>
    </row>
    <row r="3" spans="1:9" x14ac:dyDescent="0.3">
      <c r="A3" s="16" t="s">
        <v>53</v>
      </c>
      <c r="B3" s="3">
        <f>FS!B12</f>
        <v>9784</v>
      </c>
      <c r="D3" s="17" t="s">
        <v>102</v>
      </c>
    </row>
    <row r="4" spans="1:9" x14ac:dyDescent="0.3">
      <c r="A4" s="16" t="s">
        <v>105</v>
      </c>
      <c r="B4" s="3">
        <f>FS!B16</f>
        <v>32666</v>
      </c>
      <c r="D4" s="16" t="s">
        <v>101</v>
      </c>
      <c r="E4" s="3">
        <f>B3-B5</f>
        <v>2076</v>
      </c>
    </row>
    <row r="5" spans="1:9" x14ac:dyDescent="0.3">
      <c r="A5" s="16" t="s">
        <v>54</v>
      </c>
      <c r="B5" s="3">
        <f>FS!B25</f>
        <v>7708</v>
      </c>
      <c r="D5" s="16" t="s">
        <v>22</v>
      </c>
      <c r="E5" s="3">
        <f>B4</f>
        <v>32666</v>
      </c>
    </row>
    <row r="6" spans="1:9" x14ac:dyDescent="0.3">
      <c r="A6" s="16" t="s">
        <v>106</v>
      </c>
      <c r="B6" s="3">
        <f>FS!B30</f>
        <v>18809</v>
      </c>
      <c r="D6" s="16" t="s">
        <v>102</v>
      </c>
      <c r="E6" s="4">
        <f>E4/E5</f>
        <v>6.3552317394232533E-2</v>
      </c>
      <c r="F6" s="4">
        <v>1.2</v>
      </c>
      <c r="G6" s="76">
        <f>E6*F6</f>
        <v>7.6262780873079042E-2</v>
      </c>
      <c r="I6" s="4">
        <v>0.114205</v>
      </c>
    </row>
    <row r="7" spans="1:9" x14ac:dyDescent="0.3">
      <c r="A7" s="16" t="s">
        <v>107</v>
      </c>
      <c r="B7" s="3">
        <f>FS!B35</f>
        <v>13224</v>
      </c>
      <c r="D7" s="16"/>
      <c r="G7" s="76"/>
    </row>
    <row r="8" spans="1:9" x14ac:dyDescent="0.3">
      <c r="B8" s="3"/>
      <c r="D8" s="17" t="s">
        <v>103</v>
      </c>
      <c r="G8" s="76"/>
    </row>
    <row r="9" spans="1:9" x14ac:dyDescent="0.3">
      <c r="A9" s="16" t="s">
        <v>99</v>
      </c>
      <c r="B9" s="3">
        <f>FS!B45</f>
        <v>50521</v>
      </c>
      <c r="D9" s="16" t="s">
        <v>35</v>
      </c>
      <c r="E9" s="75">
        <f>B7</f>
        <v>13224</v>
      </c>
      <c r="G9" s="76"/>
    </row>
    <row r="10" spans="1:9" x14ac:dyDescent="0.3">
      <c r="A10" s="16"/>
      <c r="B10" s="3"/>
      <c r="D10" s="16" t="s">
        <v>22</v>
      </c>
      <c r="E10" s="75">
        <f>B4</f>
        <v>32666</v>
      </c>
      <c r="G10" s="76"/>
    </row>
    <row r="11" spans="1:9" x14ac:dyDescent="0.3">
      <c r="A11" s="10" t="s">
        <v>120</v>
      </c>
      <c r="B11" s="23"/>
      <c r="D11" s="16" t="s">
        <v>103</v>
      </c>
      <c r="E11" s="4">
        <f>E9/E10</f>
        <v>0.40482458825690321</v>
      </c>
      <c r="F11" s="4">
        <v>1.4</v>
      </c>
      <c r="G11" s="76">
        <f>E11*F11</f>
        <v>0.56675442355966443</v>
      </c>
      <c r="I11" s="4">
        <v>0.68282500000000002</v>
      </c>
    </row>
    <row r="12" spans="1:9" x14ac:dyDescent="0.3">
      <c r="A12" s="10" t="s">
        <v>89</v>
      </c>
      <c r="B12" s="24">
        <f>FS!B53</f>
        <v>3137</v>
      </c>
      <c r="D12" s="16"/>
      <c r="G12" s="76"/>
    </row>
    <row r="13" spans="1:9" x14ac:dyDescent="0.3">
      <c r="A13" s="12" t="s">
        <v>90</v>
      </c>
      <c r="B13" s="74">
        <f>FS!B51</f>
        <v>423</v>
      </c>
      <c r="D13" s="17" t="s">
        <v>104</v>
      </c>
      <c r="G13" s="76"/>
    </row>
    <row r="14" spans="1:9" x14ac:dyDescent="0.3">
      <c r="A14" s="10" t="s">
        <v>100</v>
      </c>
      <c r="B14" s="22">
        <f>B12+B13</f>
        <v>3560</v>
      </c>
      <c r="D14" s="16" t="s">
        <v>100</v>
      </c>
      <c r="E14" s="75">
        <f>B14</f>
        <v>3560</v>
      </c>
      <c r="G14" s="76"/>
    </row>
    <row r="15" spans="1:9" x14ac:dyDescent="0.3">
      <c r="A15" s="10"/>
      <c r="B15" s="72"/>
      <c r="D15" s="16" t="s">
        <v>22</v>
      </c>
      <c r="E15" s="75">
        <f>B4</f>
        <v>32666</v>
      </c>
      <c r="G15" s="76"/>
    </row>
    <row r="16" spans="1:9" x14ac:dyDescent="0.3">
      <c r="A16" s="16" t="s">
        <v>121</v>
      </c>
      <c r="B16" s="3">
        <v>1110</v>
      </c>
      <c r="D16" s="16" t="s">
        <v>104</v>
      </c>
      <c r="E16" s="4">
        <f>E14/E15</f>
        <v>0.10898181595542766</v>
      </c>
      <c r="F16" s="4">
        <v>3.3</v>
      </c>
      <c r="G16" s="76">
        <f>E16*F16</f>
        <v>0.35963999265291124</v>
      </c>
      <c r="I16" s="4">
        <v>0.61897100000000005</v>
      </c>
    </row>
    <row r="17" spans="1:9" x14ac:dyDescent="0.3">
      <c r="A17" s="16" t="s">
        <v>97</v>
      </c>
      <c r="B17" s="1">
        <v>38.56</v>
      </c>
      <c r="D17" s="16"/>
      <c r="G17" s="76"/>
    </row>
    <row r="18" spans="1:9" x14ac:dyDescent="0.3">
      <c r="D18" s="17" t="s">
        <v>122</v>
      </c>
      <c r="G18" s="76"/>
    </row>
    <row r="19" spans="1:9" x14ac:dyDescent="0.3">
      <c r="D19" s="16" t="s">
        <v>98</v>
      </c>
      <c r="E19" s="3">
        <f>B16*B17</f>
        <v>42801.600000000006</v>
      </c>
      <c r="G19" s="76"/>
    </row>
    <row r="20" spans="1:9" x14ac:dyDescent="0.3">
      <c r="D20" s="16" t="s">
        <v>33</v>
      </c>
      <c r="E20" s="3">
        <f>B6</f>
        <v>18809</v>
      </c>
      <c r="G20" s="76"/>
    </row>
    <row r="21" spans="1:9" x14ac:dyDescent="0.3">
      <c r="D21" s="16" t="s">
        <v>122</v>
      </c>
      <c r="E21" s="4">
        <f>E19/E20</f>
        <v>2.2755914721675796</v>
      </c>
      <c r="F21" s="4">
        <v>0.6</v>
      </c>
      <c r="G21" s="76">
        <f>E21*F21</f>
        <v>1.3653548833005478</v>
      </c>
      <c r="I21" s="4">
        <v>2.5710639999999998</v>
      </c>
    </row>
    <row r="22" spans="1:9" x14ac:dyDescent="0.3">
      <c r="D22" s="16"/>
      <c r="G22" s="76"/>
    </row>
    <row r="23" spans="1:9" x14ac:dyDescent="0.3">
      <c r="D23" s="17" t="s">
        <v>108</v>
      </c>
      <c r="G23" s="76"/>
    </row>
    <row r="24" spans="1:9" x14ac:dyDescent="0.3">
      <c r="D24" s="16" t="s">
        <v>109</v>
      </c>
      <c r="E24" s="3">
        <f>B9</f>
        <v>50521</v>
      </c>
      <c r="G24" s="76"/>
    </row>
    <row r="25" spans="1:9" x14ac:dyDescent="0.3">
      <c r="D25" s="16" t="s">
        <v>22</v>
      </c>
      <c r="E25" s="3">
        <f>B4</f>
        <v>32666</v>
      </c>
      <c r="G25" s="76"/>
    </row>
    <row r="26" spans="1:9" x14ac:dyDescent="0.3">
      <c r="D26" s="16" t="s">
        <v>108</v>
      </c>
      <c r="E26" s="4">
        <f>E24/E25</f>
        <v>1.5465927876079104</v>
      </c>
      <c r="F26" s="4">
        <v>0.99</v>
      </c>
      <c r="G26" s="76">
        <f>F26*E26</f>
        <v>1.5311268597318313</v>
      </c>
      <c r="I26" s="4">
        <v>1.7673680000000001</v>
      </c>
    </row>
    <row r="27" spans="1:9" x14ac:dyDescent="0.3">
      <c r="E27" s="3"/>
      <c r="G27" s="76"/>
    </row>
    <row r="28" spans="1:9" ht="15" thickBot="1" x14ac:dyDescent="0.35">
      <c r="D28" s="16" t="s">
        <v>113</v>
      </c>
      <c r="G28" s="77">
        <f>SUM(G6:G26)</f>
        <v>3.8991389401180339</v>
      </c>
      <c r="I28" s="18">
        <f>SUM(I5:I26)</f>
        <v>5.7544329999999997</v>
      </c>
    </row>
    <row r="29" spans="1:9" ht="15" thickTop="1" x14ac:dyDescent="0.3"/>
  </sheetData>
  <mergeCells count="1">
    <mergeCell ref="E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FS</vt:lpstr>
      <vt:lpstr>Ratios</vt:lpstr>
      <vt:lpstr>Z score</vt:lpstr>
      <vt:lpstr>FS!balancesheet</vt:lpstr>
    </vt:vector>
  </TitlesOfParts>
  <Company>Texas A&amp;M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mmcanally</dc:creator>
  <cp:lastModifiedBy>Mary Lea McAnally</cp:lastModifiedBy>
  <cp:lastPrinted>2014-08-31T19:39:34Z</cp:lastPrinted>
  <dcterms:created xsi:type="dcterms:W3CDTF">2011-10-08T21:01:44Z</dcterms:created>
  <dcterms:modified xsi:type="dcterms:W3CDTF">2015-02-13T23:50:31Z</dcterms:modified>
</cp:coreProperties>
</file>