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canally\Dropbox\Mary Lea\fsav4e backup for videos\"/>
    </mc:Choice>
  </mc:AlternateContent>
  <bookViews>
    <workbookView xWindow="0" yWindow="0" windowWidth="15360" windowHeight="9012" activeTab="1"/>
  </bookViews>
  <sheets>
    <sheet name="Mid-Mod" sheetId="1" r:id="rId1"/>
    <sheet name="Mod-End" sheetId="2" r:id="rId2"/>
    <sheet name="Require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2" l="1"/>
  <c r="F30" i="2"/>
  <c r="F29" i="2"/>
  <c r="E30" i="2"/>
  <c r="D30" i="2"/>
  <c r="F28" i="2"/>
  <c r="G30" i="2"/>
  <c r="E21" i="2"/>
  <c r="G20" i="2"/>
  <c r="E15" i="2"/>
  <c r="J11" i="2"/>
  <c r="E11" i="2"/>
  <c r="E9" i="2"/>
  <c r="J6" i="2"/>
  <c r="J5" i="2"/>
  <c r="E5" i="2"/>
  <c r="E35" i="2"/>
  <c r="D35" i="2"/>
  <c r="F34" i="2"/>
  <c r="F35" i="2" s="1"/>
  <c r="E27" i="1"/>
  <c r="K23" i="1"/>
  <c r="E23" i="1"/>
  <c r="E22" i="1"/>
  <c r="E21" i="1"/>
  <c r="K19" i="1"/>
  <c r="E18" i="1"/>
  <c r="E36" i="2" l="1"/>
</calcChain>
</file>

<file path=xl/sharedStrings.xml><?xml version="1.0" encoding="utf-8"?>
<sst xmlns="http://schemas.openxmlformats.org/spreadsheetml/2006/main" count="66" uniqueCount="37">
  <si>
    <t>After-tax cost of debt capital</t>
  </si>
  <si>
    <t>Pre-tax cost of debt capital</t>
  </si>
  <si>
    <t>Marginal income tax rate</t>
  </si>
  <si>
    <t>Market value of debt ($B)</t>
  </si>
  <si>
    <t>Cost of equity capital</t>
  </si>
  <si>
    <t>Risk-free rate</t>
  </si>
  <si>
    <t>Beta</t>
  </si>
  <si>
    <t>Market risk premium</t>
  </si>
  <si>
    <t>Market value of equity ($B)</t>
  </si>
  <si>
    <t xml:space="preserve">After-tax cost of debt capital </t>
  </si>
  <si>
    <t>Market value of debt + equity</t>
  </si>
  <si>
    <t>Proportion of debt to total capital</t>
  </si>
  <si>
    <t>Proportion of equity to total capital</t>
  </si>
  <si>
    <t>Weighted average cost of capital</t>
  </si>
  <si>
    <r>
      <t xml:space="preserve"> = (Cost of debt </t>
    </r>
    <r>
      <rPr>
        <b/>
        <sz val="11"/>
        <color theme="1"/>
        <rFont val="Calibri"/>
        <family val="2"/>
      </rPr>
      <t>×</t>
    </r>
    <r>
      <rPr>
        <b/>
        <sz val="11"/>
        <color theme="1"/>
        <rFont val="Calibri"/>
        <family val="2"/>
        <scheme val="minor"/>
      </rPr>
      <t xml:space="preserve"> Proportion of debt) + (Cost of equity × Proportion of equity)</t>
    </r>
  </si>
  <si>
    <t>= Pre-tax cost of debt × (1 - marginal tax rate)</t>
  </si>
  <si>
    <t xml:space="preserve"> = Risk-free rate + (Beta × Market risk premium)</t>
  </si>
  <si>
    <t>a.</t>
  </si>
  <si>
    <t>b.</t>
  </si>
  <si>
    <t>c.</t>
  </si>
  <si>
    <t>d.</t>
  </si>
  <si>
    <t>Intrinsic value</t>
  </si>
  <si>
    <t>Dividends per share</t>
  </si>
  <si>
    <t>Intrinsic value using dividend discount model (with growth)</t>
  </si>
  <si>
    <t>Intrinsic value using dividend discount model (no growth)</t>
  </si>
  <si>
    <t>Present value @ WACC</t>
  </si>
  <si>
    <t xml:space="preserve">Intrinsic value   </t>
  </si>
  <si>
    <t>e.</t>
  </si>
  <si>
    <t>Market value of firm (debt + equity)</t>
  </si>
  <si>
    <t>Growth rate</t>
  </si>
  <si>
    <t>Perpetuity</t>
  </si>
  <si>
    <t>Year 1</t>
  </si>
  <si>
    <t>Year 2</t>
  </si>
  <si>
    <t xml:space="preserve"> = Dividends per share / Cost of equity capital</t>
  </si>
  <si>
    <t>Year 3 onward</t>
  </si>
  <si>
    <r>
      <t>Present value @ R</t>
    </r>
    <r>
      <rPr>
        <vertAlign val="subscript"/>
        <sz val="11"/>
        <color theme="1"/>
        <rFont val="Calibri"/>
        <family val="2"/>
        <scheme val="minor"/>
      </rPr>
      <t>e</t>
    </r>
  </si>
  <si>
    <r>
      <t>R</t>
    </r>
    <r>
      <rPr>
        <b/>
        <vertAlign val="subscript"/>
        <sz val="11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 xml:space="preserve">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</si>
</sst>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* #,##0.0_);_(* \(#,##0.0\);_(* &quot;-&quot;??_);_(@_)"/>
    <numFmt numFmtId="170" formatCode="&quot;$&quot;#,##0.00000_);[Red]\(&quot;$&quot;#,##0.00000\)"/>
    <numFmt numFmtId="176" formatCode="_(&quot;$&quot;* #,##0.0000_);_(&quot;$&quot;* \(#,##0.0000\);_(&quot;$&quot;* &quot;-&quot;??_);_(@_)"/>
    <numFmt numFmtId="179" formatCode="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0" xfId="0" applyFont="1" applyFill="1"/>
    <xf numFmtId="0" fontId="0" fillId="2" borderId="0" xfId="0" applyFill="1"/>
    <xf numFmtId="164" fontId="0" fillId="2" borderId="0" xfId="0" applyNumberFormat="1" applyFill="1"/>
    <xf numFmtId="9" fontId="0" fillId="2" borderId="0" xfId="0" applyNumberFormat="1" applyFill="1"/>
    <xf numFmtId="165" fontId="0" fillId="2" borderId="0" xfId="1" applyNumberFormat="1" applyFont="1" applyFill="1"/>
    <xf numFmtId="44" fontId="0" fillId="2" borderId="0" xfId="2" applyFont="1" applyFill="1"/>
    <xf numFmtId="0" fontId="0" fillId="2" borderId="0" xfId="0" applyFont="1" applyFill="1"/>
    <xf numFmtId="0" fontId="2" fillId="2" borderId="0" xfId="0" quotePrefix="1" applyFont="1" applyFill="1"/>
    <xf numFmtId="164" fontId="0" fillId="2" borderId="1" xfId="3" applyNumberFormat="1" applyFont="1" applyFill="1" applyBorder="1"/>
    <xf numFmtId="10" fontId="0" fillId="2" borderId="1" xfId="3" applyNumberFormat="1" applyFont="1" applyFill="1" applyBorder="1"/>
    <xf numFmtId="44" fontId="0" fillId="2" borderId="0" xfId="0" applyNumberFormat="1" applyFill="1"/>
    <xf numFmtId="8" fontId="0" fillId="2" borderId="0" xfId="0" applyNumberFormat="1" applyFill="1"/>
    <xf numFmtId="0" fontId="4" fillId="2" borderId="0" xfId="0" applyFont="1" applyFill="1" applyAlignment="1">
      <alignment horizontal="right"/>
    </xf>
    <xf numFmtId="170" fontId="0" fillId="2" borderId="0" xfId="0" applyNumberFormat="1" applyFill="1"/>
    <xf numFmtId="0" fontId="0" fillId="2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right"/>
    </xf>
    <xf numFmtId="44" fontId="0" fillId="2" borderId="1" xfId="2" applyFont="1" applyFill="1" applyBorder="1"/>
    <xf numFmtId="9" fontId="0" fillId="2" borderId="0" xfId="1" applyNumberFormat="1" applyFont="1" applyFill="1" applyAlignment="1">
      <alignment horizontal="center"/>
    </xf>
    <xf numFmtId="8" fontId="0" fillId="2" borderId="1" xfId="2" applyNumberFormat="1" applyFont="1" applyFill="1" applyBorder="1"/>
    <xf numFmtId="44" fontId="0" fillId="2" borderId="0" xfId="2" applyFont="1" applyFill="1" applyAlignment="1">
      <alignment horizontal="center"/>
    </xf>
    <xf numFmtId="176" fontId="0" fillId="2" borderId="0" xfId="2" applyNumberFormat="1" applyFont="1" applyFill="1" applyAlignment="1">
      <alignment horizontal="center"/>
    </xf>
    <xf numFmtId="179" fontId="0" fillId="2" borderId="0" xfId="0" applyNumberFormat="1" applyFill="1"/>
    <xf numFmtId="43" fontId="0" fillId="2" borderId="0" xfId="1" applyNumberFormat="1" applyFont="1" applyFill="1"/>
    <xf numFmtId="0" fontId="0" fillId="2" borderId="0" xfId="1" applyNumberFormat="1" applyFont="1" applyFill="1" applyAlignment="1">
      <alignment horizontal="left"/>
    </xf>
    <xf numFmtId="0" fontId="2" fillId="3" borderId="0" xfId="0" applyFont="1" applyFill="1" applyAlignment="1">
      <alignment horizontal="center"/>
    </xf>
    <xf numFmtId="10" fontId="2" fillId="3" borderId="0" xfId="0" applyNumberFormat="1" applyFont="1" applyFill="1" applyAlignment="1">
      <alignment horizontal="center"/>
    </xf>
    <xf numFmtId="10" fontId="0" fillId="2" borderId="0" xfId="3" applyNumberFormat="1" applyFont="1" applyFill="1" applyBorder="1"/>
    <xf numFmtId="44" fontId="0" fillId="2" borderId="0" xfId="2" applyFont="1" applyFill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10</xdr:col>
      <xdr:colOff>474980</xdr:colOff>
      <xdr:row>6</xdr:row>
      <xdr:rowOff>179142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7328747" cy="1296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45720</xdr:colOff>
      <xdr:row>6</xdr:row>
      <xdr:rowOff>32169</xdr:rowOff>
    </xdr:from>
    <xdr:to>
      <xdr:col>10</xdr:col>
      <xdr:colOff>482600</xdr:colOff>
      <xdr:row>11</xdr:row>
      <xdr:rowOff>33006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1149769"/>
          <a:ext cx="7328747" cy="9321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13</xdr:col>
      <xdr:colOff>233215</xdr:colOff>
      <xdr:row>19</xdr:row>
      <xdr:rowOff>144781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8158014" cy="361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K27"/>
  <sheetViews>
    <sheetView topLeftCell="A7" zoomScale="90" zoomScaleNormal="90" workbookViewId="0">
      <selection activeCell="A22" sqref="A22"/>
    </sheetView>
  </sheetViews>
  <sheetFormatPr defaultRowHeight="14.4" x14ac:dyDescent="0.3"/>
  <cols>
    <col min="1" max="2" width="8.88671875" style="2"/>
    <col min="3" max="3" width="11.5546875" style="2" customWidth="1"/>
    <col min="4" max="4" width="8.88671875" style="2"/>
    <col min="5" max="5" width="12.109375" style="2" customWidth="1"/>
    <col min="6" max="9" width="8.88671875" style="2"/>
    <col min="10" max="10" width="14.5546875" style="2" customWidth="1"/>
    <col min="11" max="11" width="10.5546875" style="2" customWidth="1"/>
    <col min="12" max="16384" width="8.88671875" style="2"/>
  </cols>
  <sheetData>
    <row r="14" spans="1:11" x14ac:dyDescent="0.3">
      <c r="A14" s="17" t="s">
        <v>18</v>
      </c>
      <c r="B14" s="1" t="s">
        <v>9</v>
      </c>
      <c r="G14" s="17" t="s">
        <v>19</v>
      </c>
      <c r="H14" s="1" t="s">
        <v>4</v>
      </c>
    </row>
    <row r="15" spans="1:11" x14ac:dyDescent="0.3">
      <c r="B15" s="8" t="s">
        <v>15</v>
      </c>
      <c r="H15" s="8" t="s">
        <v>16</v>
      </c>
    </row>
    <row r="16" spans="1:11" x14ac:dyDescent="0.3">
      <c r="B16" s="2" t="s">
        <v>1</v>
      </c>
      <c r="E16" s="3">
        <v>7.4999999999999997E-2</v>
      </c>
      <c r="H16" s="2" t="s">
        <v>5</v>
      </c>
      <c r="K16" s="3">
        <v>4.5999999999999999E-2</v>
      </c>
    </row>
    <row r="17" spans="1:11" x14ac:dyDescent="0.3">
      <c r="B17" s="2" t="s">
        <v>2</v>
      </c>
      <c r="E17" s="4">
        <v>0.35</v>
      </c>
      <c r="H17" s="2" t="s">
        <v>6</v>
      </c>
      <c r="K17" s="5">
        <v>1.6</v>
      </c>
    </row>
    <row r="18" spans="1:11" x14ac:dyDescent="0.3">
      <c r="B18" s="2" t="s">
        <v>0</v>
      </c>
      <c r="E18" s="9">
        <f>E16*(1-E17)</f>
        <v>4.8750000000000002E-2</v>
      </c>
      <c r="H18" s="2" t="s">
        <v>7</v>
      </c>
      <c r="K18" s="4">
        <v>0.05</v>
      </c>
    </row>
    <row r="19" spans="1:11" x14ac:dyDescent="0.3">
      <c r="H19" s="2" t="s">
        <v>4</v>
      </c>
      <c r="K19" s="9">
        <f>K16+K17*K18</f>
        <v>0.126</v>
      </c>
    </row>
    <row r="21" spans="1:11" x14ac:dyDescent="0.3">
      <c r="A21" s="17" t="s">
        <v>20</v>
      </c>
      <c r="B21" s="2" t="s">
        <v>3</v>
      </c>
      <c r="E21" s="6">
        <f>12.08</f>
        <v>12.08</v>
      </c>
      <c r="H21" s="2" t="s">
        <v>8</v>
      </c>
      <c r="K21" s="6">
        <v>143.47999999999999</v>
      </c>
    </row>
    <row r="22" spans="1:11" x14ac:dyDescent="0.3">
      <c r="B22" s="2" t="s">
        <v>10</v>
      </c>
      <c r="E22" s="11">
        <f>E21+K21</f>
        <v>155.56</v>
      </c>
    </row>
    <row r="23" spans="1:11" x14ac:dyDescent="0.3">
      <c r="B23" s="2" t="s">
        <v>11</v>
      </c>
      <c r="E23" s="9">
        <f>E21/E22</f>
        <v>7.7654924145024423E-2</v>
      </c>
      <c r="H23" s="2" t="s">
        <v>12</v>
      </c>
      <c r="K23" s="9">
        <f>K21/E22</f>
        <v>0.92234507585497549</v>
      </c>
    </row>
    <row r="25" spans="1:11" x14ac:dyDescent="0.3">
      <c r="B25" s="1" t="s">
        <v>13</v>
      </c>
    </row>
    <row r="26" spans="1:11" x14ac:dyDescent="0.3">
      <c r="B26" s="1" t="s">
        <v>14</v>
      </c>
    </row>
    <row r="27" spans="1:11" x14ac:dyDescent="0.3">
      <c r="B27" s="7" t="s">
        <v>13</v>
      </c>
      <c r="E27" s="9">
        <f>E18*E23+K19*K23</f>
        <v>0.12000115710979686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E31" sqref="E31"/>
    </sheetView>
  </sheetViews>
  <sheetFormatPr defaultRowHeight="14.4" x14ac:dyDescent="0.3"/>
  <cols>
    <col min="1" max="1" width="6.5546875" style="2" customWidth="1"/>
    <col min="2" max="2" width="8.88671875" style="2"/>
    <col min="3" max="3" width="11.5546875" style="2" customWidth="1"/>
    <col min="4" max="6" width="10.109375" style="2" customWidth="1"/>
    <col min="7" max="7" width="12.33203125" style="2" customWidth="1"/>
    <col min="8" max="8" width="8.88671875" style="2"/>
    <col min="9" max="9" width="13.21875" style="2" customWidth="1"/>
    <col min="10" max="10" width="11" style="2" customWidth="1"/>
    <col min="11" max="11" width="10.5546875" style="2" customWidth="1"/>
    <col min="12" max="16384" width="8.88671875" style="2"/>
  </cols>
  <sheetData>
    <row r="1" spans="1:10" x14ac:dyDescent="0.3">
      <c r="A1" s="17" t="s">
        <v>17</v>
      </c>
      <c r="B1" s="1" t="s">
        <v>9</v>
      </c>
      <c r="F1" s="17" t="s">
        <v>18</v>
      </c>
      <c r="G1" s="1" t="s">
        <v>4</v>
      </c>
    </row>
    <row r="2" spans="1:10" x14ac:dyDescent="0.3">
      <c r="B2" s="8" t="s">
        <v>15</v>
      </c>
      <c r="G2" s="8" t="s">
        <v>16</v>
      </c>
    </row>
    <row r="3" spans="1:10" x14ac:dyDescent="0.3">
      <c r="B3" s="2" t="s">
        <v>1</v>
      </c>
      <c r="E3" s="4">
        <v>0.09</v>
      </c>
      <c r="G3" s="2" t="s">
        <v>5</v>
      </c>
      <c r="J3" s="3">
        <v>4.5999999999999999E-2</v>
      </c>
    </row>
    <row r="4" spans="1:10" x14ac:dyDescent="0.3">
      <c r="B4" s="2" t="s">
        <v>2</v>
      </c>
      <c r="E4" s="4">
        <v>0.35</v>
      </c>
      <c r="G4" s="2" t="s">
        <v>6</v>
      </c>
      <c r="J4" s="24">
        <v>1.42</v>
      </c>
    </row>
    <row r="5" spans="1:10" x14ac:dyDescent="0.3">
      <c r="B5" s="2" t="s">
        <v>0</v>
      </c>
      <c r="E5" s="10">
        <f>E3*(1-E4)</f>
        <v>5.8499999999999996E-2</v>
      </c>
      <c r="G5" s="2" t="s">
        <v>7</v>
      </c>
      <c r="J5" s="4">
        <f>9.6%-J3</f>
        <v>0.05</v>
      </c>
    </row>
    <row r="6" spans="1:10" x14ac:dyDescent="0.3">
      <c r="G6" s="2" t="s">
        <v>4</v>
      </c>
      <c r="J6" s="10">
        <f>J3+J4*J5</f>
        <v>0.11699999999999999</v>
      </c>
    </row>
    <row r="7" spans="1:10" x14ac:dyDescent="0.3">
      <c r="J7" s="28"/>
    </row>
    <row r="9" spans="1:10" x14ac:dyDescent="0.3">
      <c r="A9" s="17" t="s">
        <v>19</v>
      </c>
      <c r="B9" s="2" t="s">
        <v>3</v>
      </c>
      <c r="E9" s="6">
        <f>J10-J9</f>
        <v>3.9999999999999147E-2</v>
      </c>
      <c r="G9" s="2" t="s">
        <v>8</v>
      </c>
      <c r="J9" s="6">
        <v>18.260000000000002</v>
      </c>
    </row>
    <row r="10" spans="1:10" x14ac:dyDescent="0.3">
      <c r="G10" s="2" t="s">
        <v>28</v>
      </c>
      <c r="J10" s="11">
        <v>18.3</v>
      </c>
    </row>
    <row r="11" spans="1:10" x14ac:dyDescent="0.3">
      <c r="B11" s="2" t="s">
        <v>11</v>
      </c>
      <c r="E11" s="10">
        <f>E9/J10</f>
        <v>2.1857923497267291E-3</v>
      </c>
      <c r="G11" s="2" t="s">
        <v>12</v>
      </c>
      <c r="J11" s="9">
        <f>J9/J10</f>
        <v>0.99781420765027329</v>
      </c>
    </row>
    <row r="13" spans="1:10" x14ac:dyDescent="0.3">
      <c r="A13" s="13"/>
      <c r="B13" s="1" t="s">
        <v>13</v>
      </c>
    </row>
    <row r="14" spans="1:10" x14ac:dyDescent="0.3">
      <c r="B14" s="1" t="s">
        <v>14</v>
      </c>
    </row>
    <row r="15" spans="1:10" x14ac:dyDescent="0.3">
      <c r="B15" s="7" t="s">
        <v>13</v>
      </c>
      <c r="E15" s="10">
        <f>E11*E5+J11*J6</f>
        <v>0.11687213114754098</v>
      </c>
    </row>
    <row r="16" spans="1:10" x14ac:dyDescent="0.3">
      <c r="B16" s="7"/>
      <c r="E16" s="28"/>
    </row>
    <row r="18" spans="1:12" x14ac:dyDescent="0.3">
      <c r="A18" s="17" t="s">
        <v>20</v>
      </c>
      <c r="B18" s="1" t="s">
        <v>24</v>
      </c>
      <c r="E18" s="6"/>
      <c r="K18" s="6"/>
    </row>
    <row r="19" spans="1:12" ht="15.6" x14ac:dyDescent="0.35">
      <c r="B19" s="8" t="s">
        <v>33</v>
      </c>
      <c r="G19" s="26" t="s">
        <v>36</v>
      </c>
    </row>
    <row r="20" spans="1:12" x14ac:dyDescent="0.3">
      <c r="B20" s="2" t="s">
        <v>22</v>
      </c>
      <c r="E20" s="6">
        <v>0.84</v>
      </c>
      <c r="G20" s="27">
        <f>J6</f>
        <v>0.11699999999999999</v>
      </c>
    </row>
    <row r="21" spans="1:12" x14ac:dyDescent="0.3">
      <c r="B21" s="2" t="s">
        <v>21</v>
      </c>
      <c r="E21" s="18">
        <f>E20/G20</f>
        <v>7.1794871794871797</v>
      </c>
    </row>
    <row r="22" spans="1:12" x14ac:dyDescent="0.3">
      <c r="E22" s="29"/>
    </row>
    <row r="23" spans="1:12" x14ac:dyDescent="0.3">
      <c r="E23" s="6"/>
    </row>
    <row r="24" spans="1:12" x14ac:dyDescent="0.3">
      <c r="A24" s="17" t="s">
        <v>27</v>
      </c>
      <c r="B24" s="1" t="s">
        <v>23</v>
      </c>
      <c r="E24" s="6"/>
      <c r="K24" s="6"/>
    </row>
    <row r="25" spans="1:12" x14ac:dyDescent="0.3">
      <c r="B25" s="8" t="s">
        <v>33</v>
      </c>
    </row>
    <row r="26" spans="1:12" x14ac:dyDescent="0.3">
      <c r="D26" s="15" t="s">
        <v>31</v>
      </c>
      <c r="E26" s="15" t="s">
        <v>32</v>
      </c>
      <c r="F26" s="25" t="s">
        <v>34</v>
      </c>
      <c r="G26" s="25"/>
    </row>
    <row r="27" spans="1:12" x14ac:dyDescent="0.3">
      <c r="B27" s="2" t="s">
        <v>29</v>
      </c>
      <c r="D27" s="15"/>
      <c r="E27" s="15"/>
      <c r="F27" s="19">
        <v>0.01</v>
      </c>
      <c r="G27" s="19"/>
    </row>
    <row r="28" spans="1:12" x14ac:dyDescent="0.3">
      <c r="B28" s="2" t="s">
        <v>22</v>
      </c>
      <c r="D28" s="21">
        <v>0.84</v>
      </c>
      <c r="E28" s="21">
        <v>0.84</v>
      </c>
      <c r="F28" s="22">
        <f>E28*(1+F27)</f>
        <v>0.84839999999999993</v>
      </c>
      <c r="G28" s="22"/>
    </row>
    <row r="29" spans="1:12" ht="15.6" x14ac:dyDescent="0.35">
      <c r="B29" s="2" t="s">
        <v>30</v>
      </c>
      <c r="F29" s="2">
        <f>F28/(G30-F27)</f>
        <v>7.9289719626168216</v>
      </c>
      <c r="G29" s="26" t="s">
        <v>36</v>
      </c>
    </row>
    <row r="30" spans="1:12" ht="15.6" x14ac:dyDescent="0.35">
      <c r="B30" s="2" t="s">
        <v>35</v>
      </c>
      <c r="D30" s="12">
        <f>PV(G30,1,0,-D28)</f>
        <v>0.75201432408236346</v>
      </c>
      <c r="E30" s="12">
        <f>PV(G30,2,0,-E28)</f>
        <v>0.67324469479173088</v>
      </c>
      <c r="F30" s="12">
        <f>PV(G30,2,0,-F29)</f>
        <v>6.3549265583144692</v>
      </c>
      <c r="G30" s="27">
        <f>G20</f>
        <v>0.11699999999999999</v>
      </c>
      <c r="I30" s="12"/>
      <c r="J30" s="12"/>
      <c r="K30" s="12"/>
    </row>
    <row r="31" spans="1:12" x14ac:dyDescent="0.3">
      <c r="B31" s="2" t="s">
        <v>26</v>
      </c>
      <c r="E31" s="20">
        <f>SUM(D30:F30)</f>
        <v>7.7801855771885631</v>
      </c>
      <c r="G31" s="12"/>
      <c r="K31" s="12"/>
      <c r="L31" s="12"/>
    </row>
    <row r="32" spans="1:12" x14ac:dyDescent="0.3">
      <c r="E32" s="14"/>
      <c r="I32" s="14"/>
    </row>
    <row r="33" spans="2:7" x14ac:dyDescent="0.3">
      <c r="B33" s="2" t="s">
        <v>22</v>
      </c>
      <c r="D33" s="21">
        <v>0.84</v>
      </c>
      <c r="E33" s="21">
        <v>0.84</v>
      </c>
      <c r="F33" s="21">
        <v>0.84</v>
      </c>
      <c r="G33" s="16"/>
    </row>
    <row r="34" spans="2:7" x14ac:dyDescent="0.3">
      <c r="B34" s="2" t="s">
        <v>30</v>
      </c>
      <c r="F34" s="23">
        <f>F33/(G30-F27)</f>
        <v>7.8504672897196262</v>
      </c>
    </row>
    <row r="35" spans="2:7" x14ac:dyDescent="0.3">
      <c r="B35" s="2" t="s">
        <v>25</v>
      </c>
      <c r="D35" s="12">
        <f>PV(G30,1,0,-D33,0)</f>
        <v>0.75201432408236346</v>
      </c>
      <c r="E35" s="12">
        <f>PV(G30,2,0,-E33)</f>
        <v>0.67324469479173088</v>
      </c>
      <c r="F35" s="12">
        <f>PV(G30,2,0,-F34,0)</f>
        <v>6.2920064933806632</v>
      </c>
      <c r="G35" s="12"/>
    </row>
    <row r="36" spans="2:7" x14ac:dyDescent="0.3">
      <c r="B36" s="2" t="s">
        <v>26</v>
      </c>
      <c r="E36" s="20">
        <f>SUM(D35:F35)</f>
        <v>7.7172655122547571</v>
      </c>
      <c r="G36" s="12"/>
    </row>
    <row r="40" spans="2:7" x14ac:dyDescent="0.3">
      <c r="C40" s="12"/>
    </row>
  </sheetData>
  <mergeCells count="1">
    <mergeCell ref="F26:G2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3" sqref="O13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Mid-Mod</vt:lpstr>
      <vt:lpstr>Mod-End</vt:lpstr>
      <vt:lpstr>Required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Lea McAnally</dc:creator>
  <cp:lastModifiedBy>Mary Lea McAnally</cp:lastModifiedBy>
  <dcterms:created xsi:type="dcterms:W3CDTF">2014-12-31T16:44:50Z</dcterms:created>
  <dcterms:modified xsi:type="dcterms:W3CDTF">2014-12-31T20:57:37Z</dcterms:modified>
</cp:coreProperties>
</file>